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checkCompatibility="1"/>
  <xr:revisionPtr revIDLastSave="0" documentId="13_ncr:1_{4EC34C61-E0D7-4C10-8119-A48E575B1F02}" xr6:coauthVersionLast="45" xr6:coauthVersionMax="45" xr10:uidLastSave="{00000000-0000-0000-0000-000000000000}"/>
  <bookViews>
    <workbookView xWindow="-120" yWindow="-120" windowWidth="27645" windowHeight="16440" xr2:uid="{00000000-000D-0000-FFFF-FFFF00000000}"/>
  </bookViews>
  <sheets>
    <sheet name="Rekapitulácia stavby" sheetId="1" r:id="rId1"/>
    <sheet name="SO 01 - Vlastná stavba" sheetId="2" r:id="rId2"/>
  </sheets>
  <definedNames>
    <definedName name="_xlnm._FilterDatabase" localSheetId="1" hidden="1">'SO 01 - Vlastná stavba'!$C$123:$K$209</definedName>
    <definedName name="_xlnm.Print_Titles" localSheetId="0">'Rekapitulácia stavby'!$92:$92</definedName>
    <definedName name="_xlnm.Print_Titles" localSheetId="1">'SO 01 - Vlastná stavba'!$123:$123</definedName>
    <definedName name="_xlnm.Print_Area" localSheetId="0">'Rekapitulácia stavby'!$D$4:$AO$76,'Rekapitulácia stavby'!$C$82:$AQ$96</definedName>
    <definedName name="_xlnm.Print_Area" localSheetId="1">'SO 01 - Vlastná stavba'!$C$4:$J$76,'SO 01 - Vlastná stavba'!$C$111:$K$209</definedName>
  </definedNames>
  <calcPr calcId="18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09" i="2"/>
  <c r="BH209" i="2"/>
  <c r="BG209" i="2"/>
  <c r="BE209" i="2"/>
  <c r="T209" i="2"/>
  <c r="T208" i="2"/>
  <c r="R209" i="2"/>
  <c r="R208" i="2" s="1"/>
  <c r="P209" i="2"/>
  <c r="P208" i="2" s="1"/>
  <c r="BK209" i="2"/>
  <c r="BK208" i="2" s="1"/>
  <c r="J208" i="2" s="1"/>
  <c r="J104" i="2" s="1"/>
  <c r="J209" i="2"/>
  <c r="BF209" i="2" s="1"/>
  <c r="BI207" i="2"/>
  <c r="BH207" i="2"/>
  <c r="BG207" i="2"/>
  <c r="BE207" i="2"/>
  <c r="T207" i="2"/>
  <c r="T206" i="2"/>
  <c r="R207" i="2"/>
  <c r="R206" i="2" s="1"/>
  <c r="P207" i="2"/>
  <c r="P206" i="2" s="1"/>
  <c r="BK207" i="2"/>
  <c r="BK206" i="2" s="1"/>
  <c r="J206" i="2" s="1"/>
  <c r="J103" i="2" s="1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T197" i="2" s="1"/>
  <c r="T175" i="2" s="1"/>
  <c r="R201" i="2"/>
  <c r="P201" i="2"/>
  <c r="BK201" i="2"/>
  <c r="J201" i="2"/>
  <c r="BF201" i="2" s="1"/>
  <c r="BI199" i="2"/>
  <c r="BH199" i="2"/>
  <c r="BG199" i="2"/>
  <c r="BE199" i="2"/>
  <c r="T199" i="2"/>
  <c r="R199" i="2"/>
  <c r="P199" i="2"/>
  <c r="P197" i="2" s="1"/>
  <c r="P175" i="2" s="1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5" i="2"/>
  <c r="BH195" i="2"/>
  <c r="BG195" i="2"/>
  <c r="BE195" i="2"/>
  <c r="T195" i="2"/>
  <c r="R195" i="2"/>
  <c r="P195" i="2"/>
  <c r="BK195" i="2"/>
  <c r="J195" i="2"/>
  <c r="BF195" i="2" s="1"/>
  <c r="BI191" i="2"/>
  <c r="BH191" i="2"/>
  <c r="BG191" i="2"/>
  <c r="BE191" i="2"/>
  <c r="T191" i="2"/>
  <c r="R191" i="2"/>
  <c r="P191" i="2"/>
  <c r="BK191" i="2"/>
  <c r="J191" i="2"/>
  <c r="BF191" i="2" s="1"/>
  <c r="BI189" i="2"/>
  <c r="BH189" i="2"/>
  <c r="BG189" i="2"/>
  <c r="BE189" i="2"/>
  <c r="T189" i="2"/>
  <c r="R189" i="2"/>
  <c r="P189" i="2"/>
  <c r="BK189" i="2"/>
  <c r="J189" i="2"/>
  <c r="BF189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76" i="2"/>
  <c r="BH176" i="2"/>
  <c r="BG176" i="2"/>
  <c r="BE176" i="2"/>
  <c r="T176" i="2"/>
  <c r="R176" i="2"/>
  <c r="P176" i="2"/>
  <c r="BK176" i="2"/>
  <c r="J176" i="2"/>
  <c r="BF176" i="2" s="1"/>
  <c r="BI167" i="2"/>
  <c r="BH167" i="2"/>
  <c r="BG167" i="2"/>
  <c r="BE167" i="2"/>
  <c r="T167" i="2"/>
  <c r="T166" i="2" s="1"/>
  <c r="R167" i="2"/>
  <c r="R166" i="2"/>
  <c r="P167" i="2"/>
  <c r="P166" i="2" s="1"/>
  <c r="BK167" i="2"/>
  <c r="BK166" i="2" s="1"/>
  <c r="J166" i="2" s="1"/>
  <c r="J100" i="2" s="1"/>
  <c r="J167" i="2"/>
  <c r="BF167" i="2" s="1"/>
  <c r="BI161" i="2"/>
  <c r="BH161" i="2"/>
  <c r="BG161" i="2"/>
  <c r="BE161" i="2"/>
  <c r="T161" i="2"/>
  <c r="T160" i="2" s="1"/>
  <c r="R161" i="2"/>
  <c r="R160" i="2"/>
  <c r="P161" i="2"/>
  <c r="P160" i="2" s="1"/>
  <c r="BK161" i="2"/>
  <c r="BK160" i="2" s="1"/>
  <c r="J160" i="2" s="1"/>
  <c r="J99" i="2" s="1"/>
  <c r="J161" i="2"/>
  <c r="BF161" i="2" s="1"/>
  <c r="BI155" i="2"/>
  <c r="BH155" i="2"/>
  <c r="BG155" i="2"/>
  <c r="BE155" i="2"/>
  <c r="T155" i="2"/>
  <c r="R155" i="2"/>
  <c r="P155" i="2"/>
  <c r="BK155" i="2"/>
  <c r="J155" i="2"/>
  <c r="BF155" i="2" s="1"/>
  <c r="BI150" i="2"/>
  <c r="BH150" i="2"/>
  <c r="BG150" i="2"/>
  <c r="BE150" i="2"/>
  <c r="T150" i="2"/>
  <c r="R150" i="2"/>
  <c r="P150" i="2"/>
  <c r="BK150" i="2"/>
  <c r="J150" i="2"/>
  <c r="BF150" i="2" s="1"/>
  <c r="BI148" i="2"/>
  <c r="BH148" i="2"/>
  <c r="BG148" i="2"/>
  <c r="BE148" i="2"/>
  <c r="T148" i="2"/>
  <c r="R148" i="2"/>
  <c r="P148" i="2"/>
  <c r="BK148" i="2"/>
  <c r="J148" i="2"/>
  <c r="BF148" i="2"/>
  <c r="BI144" i="2"/>
  <c r="BH144" i="2"/>
  <c r="BG144" i="2"/>
  <c r="BE144" i="2"/>
  <c r="T144" i="2"/>
  <c r="R144" i="2"/>
  <c r="P144" i="2"/>
  <c r="BK144" i="2"/>
  <c r="J144" i="2"/>
  <c r="BF144" i="2" s="1"/>
  <c r="BI142" i="2"/>
  <c r="BH142" i="2"/>
  <c r="BG142" i="2"/>
  <c r="BE142" i="2"/>
  <c r="T142" i="2"/>
  <c r="R142" i="2"/>
  <c r="P142" i="2"/>
  <c r="BK142" i="2"/>
  <c r="J142" i="2"/>
  <c r="BF142" i="2" s="1"/>
  <c r="BI137" i="2"/>
  <c r="BH137" i="2"/>
  <c r="BG137" i="2"/>
  <c r="BE137" i="2"/>
  <c r="T137" i="2"/>
  <c r="R137" i="2"/>
  <c r="P137" i="2"/>
  <c r="BK137" i="2"/>
  <c r="J137" i="2"/>
  <c r="BF137" i="2" s="1"/>
  <c r="BI135" i="2"/>
  <c r="BH135" i="2"/>
  <c r="BG135" i="2"/>
  <c r="BE135" i="2"/>
  <c r="T135" i="2"/>
  <c r="R135" i="2"/>
  <c r="R126" i="2" s="1"/>
  <c r="P135" i="2"/>
  <c r="BK135" i="2"/>
  <c r="J135" i="2"/>
  <c r="BF135" i="2"/>
  <c r="BI133" i="2"/>
  <c r="BH133" i="2"/>
  <c r="BG133" i="2"/>
  <c r="BE133" i="2"/>
  <c r="T133" i="2"/>
  <c r="R133" i="2"/>
  <c r="P133" i="2"/>
  <c r="BK133" i="2"/>
  <c r="J133" i="2"/>
  <c r="BF133" i="2" s="1"/>
  <c r="BI127" i="2"/>
  <c r="BH127" i="2"/>
  <c r="BG127" i="2"/>
  <c r="BE127" i="2"/>
  <c r="T127" i="2"/>
  <c r="T126" i="2"/>
  <c r="R127" i="2"/>
  <c r="P127" i="2"/>
  <c r="P126" i="2"/>
  <c r="BK127" i="2"/>
  <c r="J127" i="2"/>
  <c r="BF127" i="2" s="1"/>
  <c r="J121" i="2"/>
  <c r="J120" i="2"/>
  <c r="F120" i="2"/>
  <c r="F118" i="2"/>
  <c r="E116" i="2"/>
  <c r="J92" i="2"/>
  <c r="J91" i="2"/>
  <c r="F91" i="2"/>
  <c r="F89" i="2"/>
  <c r="E87" i="2"/>
  <c r="J12" i="2"/>
  <c r="J118" i="2" s="1"/>
  <c r="E7" i="2"/>
  <c r="E85" i="2" s="1"/>
  <c r="E114" i="2"/>
  <c r="AS94" i="1"/>
  <c r="L90" i="1"/>
  <c r="AM90" i="1"/>
  <c r="AM89" i="1"/>
  <c r="L89" i="1"/>
  <c r="AM87" i="1"/>
  <c r="L87" i="1"/>
  <c r="L85" i="1"/>
  <c r="L84" i="1"/>
  <c r="P125" i="2" l="1"/>
  <c r="P124" i="2" s="1"/>
  <c r="AU95" i="1" s="1"/>
  <c r="AU94" i="1" s="1"/>
  <c r="J89" i="2"/>
  <c r="T125" i="2"/>
  <c r="T124" i="2" s="1"/>
  <c r="R197" i="2"/>
  <c r="R175" i="2" s="1"/>
  <c r="R125" i="2" s="1"/>
  <c r="R124" i="2" s="1"/>
  <c r="F92" i="2"/>
  <c r="BK197" i="2"/>
  <c r="BK175" i="2" s="1"/>
  <c r="J175" i="2" s="1"/>
  <c r="J101" i="2" s="1"/>
  <c r="F35" i="2"/>
  <c r="BB95" i="1" s="1"/>
  <c r="BB94" i="1" s="1"/>
  <c r="AX94" i="1" s="1"/>
  <c r="F37" i="2"/>
  <c r="BD95" i="1" s="1"/>
  <c r="BD94" i="1" s="1"/>
  <c r="W33" i="1" s="1"/>
  <c r="BK126" i="2"/>
  <c r="J126" i="2" s="1"/>
  <c r="J98" i="2" s="1"/>
  <c r="J33" i="2"/>
  <c r="AV95" i="1" s="1"/>
  <c r="F36" i="2"/>
  <c r="BC95" i="1" s="1"/>
  <c r="BC94" i="1" s="1"/>
  <c r="AY94" i="1" s="1"/>
  <c r="BA95" i="1"/>
  <c r="BA94" i="1" s="1"/>
  <c r="AW95" i="1"/>
  <c r="F33" i="2"/>
  <c r="AZ95" i="1" s="1"/>
  <c r="AZ94" i="1" s="1"/>
  <c r="J197" i="2" l="1"/>
  <c r="J102" i="2" s="1"/>
  <c r="W31" i="1"/>
  <c r="BK125" i="2"/>
  <c r="J125" i="2" s="1"/>
  <c r="J97" i="2" s="1"/>
  <c r="W32" i="1"/>
  <c r="AT95" i="1"/>
  <c r="W30" i="1"/>
  <c r="AW94" i="1"/>
  <c r="AK30" i="1" s="1"/>
  <c r="AV94" i="1"/>
  <c r="W29" i="1"/>
  <c r="BK124" i="2" l="1"/>
  <c r="J124" i="2" s="1"/>
  <c r="J30" i="2" s="1"/>
  <c r="AK29" i="1"/>
  <c r="AT94" i="1"/>
  <c r="J96" i="2" l="1"/>
  <c r="J39" i="2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<sst xmlns="http://schemas.openxmlformats.org/spreadsheetml/2006/main" count="1137" uniqueCount="268">
  <si>
    <t>Export Komplet</t>
  </si>
  <si>
    <t/>
  </si>
  <si>
    <t>2.0</t>
  </si>
  <si>
    <t>False</t>
  </si>
  <si>
    <t>{5ef4d44c-a90d-4144-89d4-826fdee56ee2}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</si>
  <si>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</si>
  <si>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</si>
  <si>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</si>
  <si>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</si>
  <si>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</si>
  <si>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</si>
  <si>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</si>
  <si>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45-19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</si>
  <si>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</si>
  <si>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</si>
  <si>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CHODNÍKA - HURBANOVO - BOHATÁ</t>
  </si>
  <si>
    <t>JKSO:</t>
  </si>
  <si>
    <t>KS:</t>
  </si>
  <si>
    <t>Miesto:</t>
  </si>
  <si>
    <t>kat.územ.:Bohatá,parc.č.:1483/2,1485/21</t>
  </si>
  <si>
    <t>Dátum:</t>
  </si>
  <si>
    <t>Objednávateľ:</t>
  </si>
  <si>
    <t>IČO:</t>
  </si>
  <si>
    <t>Mesto Hurbanovo, Komárňanská 91, 94701 Hurbanovo</t>
  </si>
  <si>
    <t>IČ DPH:</t>
  </si>
  <si>
    <t>Zhotoviteľ:</t>
  </si>
  <si>
    <t>Projektant:</t>
  </si>
  <si>
    <t>BP-projekt s.r.o., Ing. František Bachorec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</si>
  <si>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</si>
  <si>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</si>
  <si>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</si>
  <si>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</si>
  <si>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</si>
  <si>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</si>
  <si>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</si>
  <si>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</si>
  <si>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</si>
  <si>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</si>
  <si>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</si>
  <si>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</si>
  <si>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</si>
  <si>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</si>
  <si>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</si>
  <si>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</si>
  <si>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</si>
  <si>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</si>
  <si>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</si>
  <si>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</si>
  <si>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</si>
  <si>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</si>
  <si>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</si>
  <si>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</si>
  <si>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</si>
  <si>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</si>
  <si>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</si>
  <si>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</si>
  <si>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</si>
  <si>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</si>
  <si>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</si>
  <si>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</si>
  <si>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</si>
  <si>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</si>
  <si>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</si>
  <si>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</si>
  <si>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</si>
  <si>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</si>
  <si>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</si>
  <si>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</si>
  <si>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</si>
  <si>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</si>
  <si>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</si>
  <si>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</si>
  <si>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</si>
  <si>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</si>
  <si>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</si>
  <si>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</si>
  <si>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</si>
  <si>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</si>
  <si>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Vlastná stavba</t>
  </si>
  <si>
    <t>STA</t>
  </si>
  <si>
    <t>1</t>
  </si>
  <si>
    <t>{286bc0ee-2834-4a3e-82a8-7745f23b35cd}</t>
  </si>
  <si>
    <t>KRYCÍ LIST ROZPOČTU</t>
  </si>
  <si>
    <t>Objekt:</t>
  </si>
  <si>
    <t>SO 01 -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</si>
  <si>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</si>
  <si>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</si>
  <si>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</si>
  <si>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</si>
  <si>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</si>
  <si>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</si>
  <si>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</si>
  <si>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</si>
  <si>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</si>
  <si>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</si>
  <si>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  9-suť - SUŤ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</si>
  <si>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</si>
  <si>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</si>
  <si>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</si>
  <si>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</si>
  <si>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</si>
  <si>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</si>
  <si>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</si>
  <si>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</si>
  <si>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</si>
  <si>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</si>
  <si>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</si>
  <si>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</si>
  <si>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</si>
  <si>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</si>
  <si>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</si>
  <si>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</si>
  <si>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</si>
  <si>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</si>
  <si>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</si>
  <si>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1131521101</t>
  </si>
  <si>
    <t>Odstránenie asfaltového krytu, plochy do 500 m2, hr. do 30 mm  0,076 t</t>
  </si>
  <si>
    <t>m2</t>
  </si>
  <si>
    <t>4</t>
  </si>
  <si>
    <t>2</t>
  </si>
  <si>
    <t>300577377</t>
  </si>
  <si>
    <t>VV</t>
  </si>
  <si>
    <t>"pôvodný asfaltový kryt chodníkov</t>
  </si>
  <si>
    <t>99,52 "sekcia A</t>
  </si>
  <si>
    <t>109,87 "sekcia B</t>
  </si>
  <si>
    <t>100,56 "sekciaC</t>
  </si>
  <si>
    <t>Súčet</t>
  </si>
  <si>
    <t>113206111</t>
  </si>
  <si>
    <t>Vytrhanie obrúb betónových, s vybúraním lôžka, z krajníkov alebo obrubníkov stojatých,  -0,14500t</t>
  </si>
  <si>
    <t>m</t>
  </si>
  <si>
    <t>-1717336180</t>
  </si>
  <si>
    <t>216</t>
  </si>
  <si>
    <t>3</t>
  </si>
  <si>
    <t>113208111</t>
  </si>
  <si>
    <t>Vytrhanie obrúb betonových, s vybúraním lôžka, záhonových,  -0,04000t</t>
  </si>
  <si>
    <t>-1850962319</t>
  </si>
  <si>
    <t>211</t>
  </si>
  <si>
    <t>122201101</t>
  </si>
  <si>
    <t>Odkopávka a prekopávka nezapažená  do 100 m3</t>
  </si>
  <si>
    <t>m3</t>
  </si>
  <si>
    <t>211962432</t>
  </si>
  <si>
    <t>"odkop pre nové obrubníky</t>
  </si>
  <si>
    <t>211,0*0,25*0,20 "pod záhradný obrubník</t>
  </si>
  <si>
    <t>216,0*0,45*0,30 "pod cestný obrubník</t>
  </si>
  <si>
    <t>5</t>
  </si>
  <si>
    <t>162201102</t>
  </si>
  <si>
    <t>Vodorovné premiestnenie výkopku z horniny 1-4 nad 20-50m - spätný zásyp</t>
  </si>
  <si>
    <t>2094322493</t>
  </si>
  <si>
    <t>13,388</t>
  </si>
  <si>
    <t>6</t>
  </si>
  <si>
    <t>162501102</t>
  </si>
  <si>
    <t>Vodorovné premiestnenie výkopku po spevnenej ceste z horniny tr.1-4, do 100 m3 na vzdialenosť do 3000 m</t>
  </si>
  <si>
    <t>-1906473456</t>
  </si>
  <si>
    <t>39,71</t>
  </si>
  <si>
    <t>-13,388</t>
  </si>
  <si>
    <t>7</t>
  </si>
  <si>
    <t>162501105</t>
  </si>
  <si>
    <t>Vodorovné premiestnenie výkopku po spevnenej ceste z horniny tr.1-4, do 100 m3, príplatok k cene za každých ďalšich a začatých 1000 m</t>
  </si>
  <si>
    <t>-1745382654</t>
  </si>
  <si>
    <t>26,322*4</t>
  </si>
  <si>
    <t>8</t>
  </si>
  <si>
    <t>174101001</t>
  </si>
  <si>
    <t>Zásyp sypaninou so zhutnením jám, šachiet, rýh, zárezov alebo okolo objektov do 100 m3 - spätný</t>
  </si>
  <si>
    <t>-789189656</t>
  </si>
  <si>
    <t>211,0*0,15*0,15 "pod záhradný obrubník</t>
  </si>
  <si>
    <t>216,0*0,20*0,20 "pod cestný obrubník</t>
  </si>
  <si>
    <t>9</t>
  </si>
  <si>
    <t>181101101</t>
  </si>
  <si>
    <t>Úprava pláne v zárezoch v hornine 1-4 bez zhutnenia</t>
  </si>
  <si>
    <t>-1871201160</t>
  </si>
  <si>
    <t>211,0*0,25 "pod záhradný obrubník</t>
  </si>
  <si>
    <t>216,0*0,45 "pod cestný obrubník</t>
  </si>
  <si>
    <t>Zakladanie</t>
  </si>
  <si>
    <t>10</t>
  </si>
  <si>
    <t>271533001.</t>
  </si>
  <si>
    <t>Násyp pod základové  konštrukcie so zhutnením z  kameniva hrubého drveného fr.4-16 mm</t>
  </si>
  <si>
    <t>-1630682237</t>
  </si>
  <si>
    <t>211,0*0,25*0,05"pod záhradný obrubník</t>
  </si>
  <si>
    <t>216,0*0,45*0,05 "pod cestný obrubník</t>
  </si>
  <si>
    <t>Komunikácie</t>
  </si>
  <si>
    <t>11</t>
  </si>
  <si>
    <t>57801</t>
  </si>
  <si>
    <t>Asfaltovo-živičný koberec hr. 20 mm</t>
  </si>
  <si>
    <t>-833406233</t>
  </si>
  <si>
    <t>309,95*1,001</t>
  </si>
  <si>
    <t>Ostatné konštrukcie a práce-búranie</t>
  </si>
  <si>
    <t>12</t>
  </si>
  <si>
    <t>916561211</t>
  </si>
  <si>
    <t>Osadenie záhonového alebo parkového obrubníka betónového, do lôžka zo suchého betónu tr. C 12/15 s bočnou oporou</t>
  </si>
  <si>
    <t>-229529129</t>
  </si>
  <si>
    <t>"PD-vč-A-1,A-2</t>
  </si>
  <si>
    <t>69,0 "sekcia A</t>
  </si>
  <si>
    <t>74,0 "sekcia B</t>
  </si>
  <si>
    <t>68,0 "sekcia C</t>
  </si>
  <si>
    <t>13</t>
  </si>
  <si>
    <t>M</t>
  </si>
  <si>
    <t>5921700018001</t>
  </si>
  <si>
    <t>Obrubník parkový, lxšxv 1000x50x200 mm, sivá (napr.Leier Quartz)</t>
  </si>
  <si>
    <t>ks</t>
  </si>
  <si>
    <t>55458009</t>
  </si>
  <si>
    <t>14</t>
  </si>
  <si>
    <t>917762112</t>
  </si>
  <si>
    <t>Osadenie chodník. obrubníka betónového ležatého do lôžka z betónu prosteho tr. C 16/20 s bočnou oporou</t>
  </si>
  <si>
    <t>-26693518</t>
  </si>
  <si>
    <t>76,0 "sekcia B</t>
  </si>
  <si>
    <t>71,0 "sekcia C</t>
  </si>
  <si>
    <t>15</t>
  </si>
  <si>
    <t>5921700036001</t>
  </si>
  <si>
    <t>Obrubník  cestný so skosením, lxšxv 250x250x150/100 mm, sivá (napr. Leier "K" obrubník)</t>
  </si>
  <si>
    <t>-919926107</t>
  </si>
  <si>
    <t>876</t>
  </si>
  <si>
    <t>16</t>
  </si>
  <si>
    <t>918101121</t>
  </si>
  <si>
    <t>Lôžko pod obrubníky, krajníky alebo obruby z dlažobných kociek zo suchého betónu tr. C 12/15</t>
  </si>
  <si>
    <t>572142896</t>
  </si>
  <si>
    <t>211,0*0,25*0,15 "pod záhradný obrubník</t>
  </si>
  <si>
    <t>216,0*0,45*0,20 "pod cestný obrubník</t>
  </si>
  <si>
    <t>17</t>
  </si>
  <si>
    <t>938908411</t>
  </si>
  <si>
    <t>Očistenie povrchu krytu alebo podkladu asfaltového, betónového alebo dláždeného tlakom vody</t>
  </si>
  <si>
    <t>237902744</t>
  </si>
  <si>
    <t>309,95</t>
  </si>
  <si>
    <t>9-suť</t>
  </si>
  <si>
    <t>SUŤ</t>
  </si>
  <si>
    <t>18</t>
  </si>
  <si>
    <t>979081111</t>
  </si>
  <si>
    <t>Odvoz sutiny a vybúraných hmôt na skládku do 1 km</t>
  </si>
  <si>
    <t>t</t>
  </si>
  <si>
    <t>-405869760</t>
  </si>
  <si>
    <t>19</t>
  </si>
  <si>
    <t>979081121</t>
  </si>
  <si>
    <t>Odvoz sutiny a vybúraných hmôt na skládku za každý ďalší 1 km</t>
  </si>
  <si>
    <t>-97660348</t>
  </si>
  <si>
    <t>63,316*19</t>
  </si>
  <si>
    <t>979082111</t>
  </si>
  <si>
    <t>Vnútrostavenisková doprava sutiny a vybúraných hmôt do 10 m</t>
  </si>
  <si>
    <t>-391499584</t>
  </si>
  <si>
    <t>21</t>
  </si>
  <si>
    <t>979087212</t>
  </si>
  <si>
    <t>Nakladanie na dopravné prostriedky pre vodorovnú dopravu sutiny</t>
  </si>
  <si>
    <t>-1311045877</t>
  </si>
  <si>
    <t>22</t>
  </si>
  <si>
    <t>979089012</t>
  </si>
  <si>
    <t>Poplatok za skladovanie - betón, tehly, dlaždice (17 01) ostatné</t>
  </si>
  <si>
    <t>-717719308</t>
  </si>
  <si>
    <t>23</t>
  </si>
  <si>
    <t>979089212</t>
  </si>
  <si>
    <t>Poplatok za skladovanie - bitúmenové zmesi, uholný decht, dechtové výrobky (17 03 ), ostatné</t>
  </si>
  <si>
    <t>-1149914221</t>
  </si>
  <si>
    <t>24</t>
  </si>
  <si>
    <t>979089714</t>
  </si>
  <si>
    <t>Prenájom kontajneru 10 m3</t>
  </si>
  <si>
    <t>880374575</t>
  </si>
  <si>
    <t>99</t>
  </si>
  <si>
    <t>Presun hmôt HSV</t>
  </si>
  <si>
    <t>25</t>
  </si>
  <si>
    <t>998225311</t>
  </si>
  <si>
    <t>Presun hmôt pre opravy a údržbu komunikácií a letísk s krytom asfaltovým alebo betónovým</t>
  </si>
  <si>
    <t>934345487</t>
  </si>
  <si>
    <t>VRN</t>
  </si>
  <si>
    <t>Vedľajšie rozpočtové náklady</t>
  </si>
  <si>
    <t>26</t>
  </si>
  <si>
    <t>000600024</t>
  </si>
  <si>
    <t>Zariadenie staveniska - prevádzkové dopravné značenie po stavenisku, oplotenie staveniska, iné</t>
  </si>
  <si>
    <t>eur</t>
  </si>
  <si>
    <t>1024</t>
  </si>
  <si>
    <t>889257019</t>
  </si>
  <si>
    <t>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</si>
</sst>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2" sqref="A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29" t="s">
        <v>5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s="1" customFormat="1" ht="12" customHeight="1" x14ac:dyDescent="0.2">
      <c r="B5" s="20"/>
      <c r="D5" s="24" t="s">
        <v>11</v>
      </c>
      <c r="K5" s="240" t="s">
        <v>12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20"/>
      <c r="BE5" s="247" t="s">
        <v>13</v>
      </c>
      <c r="BS5" s="17" t="s">
        <v>6</v>
      </c>
    </row>
    <row r="6" spans="1:74" s="1" customFormat="1" ht="36.950000000000003" customHeight="1" x14ac:dyDescent="0.2">
      <c r="B6" s="20"/>
      <c r="D6" s="26" t="s">
        <v>14</v>
      </c>
      <c r="K6" s="241" t="s">
        <v>15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20"/>
      <c r="BE6" s="248"/>
      <c r="BS6" s="17" t="s">
        <v>6</v>
      </c>
    </row>
    <row r="7" spans="1:74" s="1" customFormat="1" ht="12" customHeight="1" x14ac:dyDescent="0.2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48"/>
      <c r="BS7" s="17" t="s">
        <v>6</v>
      </c>
    </row>
    <row r="8" spans="1:74" s="1" customFormat="1" ht="12" customHeight="1" x14ac:dyDescent="0.2">
      <c r="B8" s="20"/>
      <c r="D8" s="27" t="s">
        <v>18</v>
      </c>
      <c r="K8" s="25" t="s">
        <v>19</v>
      </c>
      <c r="AK8" s="27" t="s">
        <v>20</v>
      </c>
      <c r="AN8" s="28"/>
      <c r="AR8" s="20"/>
      <c r="BE8" s="248"/>
      <c r="BS8" s="17" t="s">
        <v>6</v>
      </c>
    </row>
    <row r="9" spans="1:74" s="1" customFormat="1" ht="14.45" customHeight="1" x14ac:dyDescent="0.2">
      <c r="B9" s="20"/>
      <c r="AR9" s="20"/>
      <c r="BE9" s="248"/>
      <c r="BS9" s="17" t="s">
        <v>6</v>
      </c>
    </row>
    <row r="10" spans="1:74" s="1" customFormat="1" ht="12" customHeight="1" x14ac:dyDescent="0.2">
      <c r="B10" s="20"/>
      <c r="D10" s="27" t="s">
        <v>21</v>
      </c>
      <c r="AK10" s="27" t="s">
        <v>22</v>
      </c>
      <c r="AN10" s="25" t="s">
        <v>1</v>
      </c>
      <c r="AR10" s="20"/>
      <c r="BE10" s="248"/>
      <c r="BS10" s="17" t="s">
        <v>6</v>
      </c>
    </row>
    <row r="11" spans="1:74" s="1" customFormat="1" ht="18.399999999999999" customHeight="1" x14ac:dyDescent="0.2">
      <c r="B11" s="20"/>
      <c r="E11" s="25" t="s">
        <v>23</v>
      </c>
      <c r="AK11" s="27" t="s">
        <v>24</v>
      </c>
      <c r="AN11" s="25" t="s">
        <v>1</v>
      </c>
      <c r="AR11" s="20"/>
      <c r="BE11" s="248"/>
      <c r="BS11" s="17" t="s">
        <v>6</v>
      </c>
    </row>
    <row r="12" spans="1:74" s="1" customFormat="1" ht="6.95" customHeight="1" x14ac:dyDescent="0.2">
      <c r="B12" s="20"/>
      <c r="AR12" s="20"/>
      <c r="BE12" s="248"/>
      <c r="BS12" s="17" t="s">
        <v>6</v>
      </c>
    </row>
    <row r="13" spans="1:74" s="1" customFormat="1" ht="12" customHeight="1" x14ac:dyDescent="0.2">
      <c r="B13" s="20"/>
      <c r="D13" s="27" t="s">
        <v>25</v>
      </c>
      <c r="AK13" s="27" t="s">
        <v>22</v>
      </c>
      <c r="AN13" s="29"/>
      <c r="AR13" s="20"/>
      <c r="BE13" s="248"/>
      <c r="BS13" s="17" t="s">
        <v>6</v>
      </c>
    </row>
    <row r="14" spans="1:74" ht="12.75" x14ac:dyDescent="0.2">
      <c r="B14" s="20"/>
      <c r="E14" s="242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24</v>
      </c>
      <c r="AN14" s="29"/>
      <c r="AR14" s="20"/>
      <c r="BE14" s="248"/>
      <c r="BS14" s="17" t="s">
        <v>6</v>
      </c>
    </row>
    <row r="15" spans="1:74" s="1" customFormat="1" ht="6.95" customHeight="1" x14ac:dyDescent="0.2">
      <c r="B15" s="20"/>
      <c r="AR15" s="20"/>
      <c r="BE15" s="248"/>
      <c r="BS15" s="17" t="s">
        <v>3</v>
      </c>
    </row>
    <row r="16" spans="1:74" s="1" customFormat="1" ht="12" customHeight="1" x14ac:dyDescent="0.2">
      <c r="B16" s="20"/>
      <c r="D16" s="27" t="s">
        <v>26</v>
      </c>
      <c r="AK16" s="27" t="s">
        <v>22</v>
      </c>
      <c r="AN16" s="25" t="s">
        <v>1</v>
      </c>
      <c r="AR16" s="20"/>
      <c r="BE16" s="248"/>
      <c r="BS16" s="17" t="s">
        <v>3</v>
      </c>
    </row>
    <row r="17" spans="1:71" s="1" customFormat="1" ht="18.399999999999999" customHeight="1" x14ac:dyDescent="0.2">
      <c r="B17" s="20"/>
      <c r="E17" s="25" t="s">
        <v>27</v>
      </c>
      <c r="AK17" s="27" t="s">
        <v>24</v>
      </c>
      <c r="AN17" s="25" t="s">
        <v>1</v>
      </c>
      <c r="AR17" s="20"/>
      <c r="BE17" s="248"/>
      <c r="BS17" s="17" t="s">
        <v>28</v>
      </c>
    </row>
    <row r="18" spans="1:71" s="1" customFormat="1" ht="6.95" customHeight="1" x14ac:dyDescent="0.2">
      <c r="B18" s="20"/>
      <c r="AR18" s="20"/>
      <c r="BE18" s="248"/>
      <c r="BS18" s="17" t="s">
        <v>29</v>
      </c>
    </row>
    <row r="19" spans="1:71" s="1" customFormat="1" ht="12" customHeight="1" x14ac:dyDescent="0.2">
      <c r="B19" s="20"/>
      <c r="D19" s="27" t="s">
        <v>30</v>
      </c>
      <c r="AK19" s="27" t="s">
        <v>22</v>
      </c>
      <c r="AN19" s="25" t="s">
        <v>1</v>
      </c>
      <c r="AR19" s="20"/>
      <c r="BE19" s="248"/>
      <c r="BS19" s="17" t="s">
        <v>29</v>
      </c>
    </row>
    <row r="20" spans="1:71" s="1" customFormat="1" ht="18.399999999999999" customHeight="1" x14ac:dyDescent="0.2">
      <c r="B20" s="20"/>
      <c r="E20" s="25"/>
      <c r="AK20" s="27" t="s">
        <v>24</v>
      </c>
      <c r="AN20" s="25" t="s">
        <v>1</v>
      </c>
      <c r="AR20" s="20"/>
      <c r="BE20" s="248"/>
      <c r="BS20" s="17" t="s">
        <v>28</v>
      </c>
    </row>
    <row r="21" spans="1:71" s="1" customFormat="1" ht="6.95" customHeight="1" x14ac:dyDescent="0.2">
      <c r="B21" s="20"/>
      <c r="AR21" s="20"/>
      <c r="BE21" s="248"/>
    </row>
    <row r="22" spans="1:71" s="1" customFormat="1" ht="12" customHeight="1" x14ac:dyDescent="0.2">
      <c r="B22" s="20"/>
      <c r="D22" s="27" t="s">
        <v>31</v>
      </c>
      <c r="AR22" s="20"/>
      <c r="BE22" s="248"/>
    </row>
    <row r="23" spans="1:71" s="1" customFormat="1" ht="16.5" customHeight="1" x14ac:dyDescent="0.2">
      <c r="B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48"/>
    </row>
    <row r="24" spans="1:71" s="1" customFormat="1" ht="6.95" customHeight="1" x14ac:dyDescent="0.2">
      <c r="B24" s="20"/>
      <c r="AR24" s="20"/>
      <c r="BE24" s="248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8"/>
    </row>
    <row r="26" spans="1:71" s="2" customFormat="1" ht="25.9" customHeight="1" x14ac:dyDescent="0.2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0">
        <f>ROUND(AG94,2)</f>
        <v>0</v>
      </c>
      <c r="AL26" s="251"/>
      <c r="AM26" s="251"/>
      <c r="AN26" s="251"/>
      <c r="AO26" s="251"/>
      <c r="AP26" s="32"/>
      <c r="AQ26" s="32"/>
      <c r="AR26" s="33"/>
      <c r="BE26" s="248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8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5" t="s">
        <v>33</v>
      </c>
      <c r="M28" s="245"/>
      <c r="N28" s="245"/>
      <c r="O28" s="245"/>
      <c r="P28" s="245"/>
      <c r="Q28" s="32"/>
      <c r="R28" s="32"/>
      <c r="S28" s="32"/>
      <c r="T28" s="32"/>
      <c r="U28" s="32"/>
      <c r="V28" s="32"/>
      <c r="W28" s="245" t="s">
        <v>34</v>
      </c>
      <c r="X28" s="245"/>
      <c r="Y28" s="245"/>
      <c r="Z28" s="245"/>
      <c r="AA28" s="245"/>
      <c r="AB28" s="245"/>
      <c r="AC28" s="245"/>
      <c r="AD28" s="245"/>
      <c r="AE28" s="245"/>
      <c r="AF28" s="32"/>
      <c r="AG28" s="32"/>
      <c r="AH28" s="32"/>
      <c r="AI28" s="32"/>
      <c r="AJ28" s="32"/>
      <c r="AK28" s="245" t="s">
        <v>35</v>
      </c>
      <c r="AL28" s="245"/>
      <c r="AM28" s="245"/>
      <c r="AN28" s="245"/>
      <c r="AO28" s="245"/>
      <c r="AP28" s="32"/>
      <c r="AQ28" s="32"/>
      <c r="AR28" s="33"/>
      <c r="BE28" s="248"/>
    </row>
    <row r="29" spans="1:71" s="3" customFormat="1" ht="14.45" customHeight="1" x14ac:dyDescent="0.2">
      <c r="B29" s="37"/>
      <c r="D29" s="27" t="s">
        <v>36</v>
      </c>
      <c r="F29" s="27" t="s">
        <v>37</v>
      </c>
      <c r="L29" s="213">
        <v>0.2</v>
      </c>
      <c r="M29" s="214"/>
      <c r="N29" s="214"/>
      <c r="O29" s="214"/>
      <c r="P29" s="214"/>
      <c r="W29" s="246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K29" s="246">
        <f>ROUND(AV94, 2)</f>
        <v>0</v>
      </c>
      <c r="AL29" s="214"/>
      <c r="AM29" s="214"/>
      <c r="AN29" s="214"/>
      <c r="AO29" s="214"/>
      <c r="AR29" s="37"/>
      <c r="BE29" s="249"/>
    </row>
    <row r="30" spans="1:71" s="3" customFormat="1" ht="14.45" customHeight="1" x14ac:dyDescent="0.2">
      <c r="B30" s="37"/>
      <c r="F30" s="27" t="s">
        <v>38</v>
      </c>
      <c r="L30" s="213">
        <v>0.2</v>
      </c>
      <c r="M30" s="214"/>
      <c r="N30" s="214"/>
      <c r="O30" s="214"/>
      <c r="P30" s="214"/>
      <c r="W30" s="246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K30" s="246">
        <f>ROUND(AW94, 2)</f>
        <v>0</v>
      </c>
      <c r="AL30" s="214"/>
      <c r="AM30" s="214"/>
      <c r="AN30" s="214"/>
      <c r="AO30" s="214"/>
      <c r="AR30" s="37"/>
      <c r="BE30" s="249"/>
    </row>
    <row r="31" spans="1:71" s="3" customFormat="1" ht="14.45" hidden="1" customHeight="1" x14ac:dyDescent="0.2">
      <c r="B31" s="37"/>
      <c r="F31" s="27" t="s">
        <v>39</v>
      </c>
      <c r="L31" s="213">
        <v>0.2</v>
      </c>
      <c r="M31" s="214"/>
      <c r="N31" s="214"/>
      <c r="O31" s="214"/>
      <c r="P31" s="214"/>
      <c r="W31" s="246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46">
        <v>0</v>
      </c>
      <c r="AL31" s="214"/>
      <c r="AM31" s="214"/>
      <c r="AN31" s="214"/>
      <c r="AO31" s="214"/>
      <c r="AR31" s="37"/>
      <c r="BE31" s="249"/>
    </row>
    <row r="32" spans="1:71" s="3" customFormat="1" ht="14.45" hidden="1" customHeight="1" x14ac:dyDescent="0.2">
      <c r="B32" s="37"/>
      <c r="F32" s="27" t="s">
        <v>40</v>
      </c>
      <c r="L32" s="213">
        <v>0.2</v>
      </c>
      <c r="M32" s="214"/>
      <c r="N32" s="214"/>
      <c r="O32" s="214"/>
      <c r="P32" s="214"/>
      <c r="W32" s="246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46">
        <v>0</v>
      </c>
      <c r="AL32" s="214"/>
      <c r="AM32" s="214"/>
      <c r="AN32" s="214"/>
      <c r="AO32" s="214"/>
      <c r="AR32" s="37"/>
      <c r="BE32" s="249"/>
    </row>
    <row r="33" spans="1:57" s="3" customFormat="1" ht="14.45" hidden="1" customHeight="1" x14ac:dyDescent="0.2">
      <c r="B33" s="37"/>
      <c r="F33" s="27" t="s">
        <v>41</v>
      </c>
      <c r="L33" s="213">
        <v>0</v>
      </c>
      <c r="M33" s="214"/>
      <c r="N33" s="214"/>
      <c r="O33" s="214"/>
      <c r="P33" s="214"/>
      <c r="W33" s="246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K33" s="246">
        <v>0</v>
      </c>
      <c r="AL33" s="214"/>
      <c r="AM33" s="214"/>
      <c r="AN33" s="214"/>
      <c r="AO33" s="214"/>
      <c r="AR33" s="37"/>
      <c r="BE33" s="249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8"/>
    </row>
    <row r="35" spans="1:57" s="2" customFormat="1" ht="25.9" customHeight="1" x14ac:dyDescent="0.2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8" t="s">
        <v>44</v>
      </c>
      <c r="Y35" s="219"/>
      <c r="Z35" s="219"/>
      <c r="AA35" s="219"/>
      <c r="AB35" s="219"/>
      <c r="AC35" s="40"/>
      <c r="AD35" s="40"/>
      <c r="AE35" s="40"/>
      <c r="AF35" s="40"/>
      <c r="AG35" s="40"/>
      <c r="AH35" s="40"/>
      <c r="AI35" s="40"/>
      <c r="AJ35" s="40"/>
      <c r="AK35" s="227">
        <f>SUM(AK26:AK33)</f>
        <v>0</v>
      </c>
      <c r="AL35" s="219"/>
      <c r="AM35" s="219"/>
      <c r="AN35" s="219"/>
      <c r="AO35" s="228"/>
      <c r="AP35" s="38"/>
      <c r="AQ35" s="38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 x14ac:dyDescent="0.2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1"/>
      <c r="C84" s="27" t="s">
        <v>11</v>
      </c>
      <c r="L84" s="4" t="str">
        <f>K5</f>
        <v>45-19</v>
      </c>
      <c r="AR84" s="51"/>
    </row>
    <row r="85" spans="1:91" s="5" customFormat="1" ht="36.950000000000003" customHeight="1" x14ac:dyDescent="0.2">
      <c r="B85" s="52"/>
      <c r="C85" s="53" t="s">
        <v>14</v>
      </c>
      <c r="L85" s="233" t="str">
        <f>K6</f>
        <v>OPRAVA CHODNÍKA - HURBANOVO - BOHATÁ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91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kat.územ.:Bohatá,parc.č.:1483/2,1485/21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5" t="str">
        <f>IF(AN8= "","",AN8)</f>
        <v/>
      </c>
      <c r="AN87" s="235"/>
      <c r="AO87" s="32"/>
      <c r="AP87" s="32"/>
      <c r="AQ87" s="32"/>
      <c r="AR87" s="33"/>
      <c r="BE87" s="32"/>
    </row>
    <row r="88" spans="1:91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7.95" customHeight="1" x14ac:dyDescent="0.2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Hurbanovo, Komárňanská 91, 94701 Hurbanovo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31" t="str">
        <f>IF(E17="","",E17)</f>
        <v>BP-projekt s.r.o., Ing. František Bachorec</v>
      </c>
      <c r="AN89" s="232"/>
      <c r="AO89" s="232"/>
      <c r="AP89" s="232"/>
      <c r="AQ89" s="32"/>
      <c r="AR89" s="33"/>
      <c r="AS89" s="236" t="s">
        <v>52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 x14ac:dyDescent="0.2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>
        <f>IF(E14= "Vyplň údaj","",E14)</f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1" t="str">
        <f>IF(E20="","",E20)</f>
        <v/>
      </c>
      <c r="AN90" s="232"/>
      <c r="AO90" s="232"/>
      <c r="AP90" s="232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 x14ac:dyDescent="0.2">
      <c r="A92" s="32"/>
      <c r="B92" s="33"/>
      <c r="C92" s="215" t="s">
        <v>53</v>
      </c>
      <c r="D92" s="216"/>
      <c r="E92" s="216"/>
      <c r="F92" s="216"/>
      <c r="G92" s="216"/>
      <c r="H92" s="60"/>
      <c r="I92" s="217" t="s">
        <v>54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20" t="s">
        <v>55</v>
      </c>
      <c r="AH92" s="216"/>
      <c r="AI92" s="216"/>
      <c r="AJ92" s="216"/>
      <c r="AK92" s="216"/>
      <c r="AL92" s="216"/>
      <c r="AM92" s="216"/>
      <c r="AN92" s="217" t="s">
        <v>56</v>
      </c>
      <c r="AO92" s="216"/>
      <c r="AP92" s="221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 x14ac:dyDescent="0.2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ROUND(AG95,2)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 x14ac:dyDescent="0.2">
      <c r="A95" s="79" t="s">
        <v>76</v>
      </c>
      <c r="B95" s="80"/>
      <c r="C95" s="81"/>
      <c r="D95" s="224" t="s">
        <v>77</v>
      </c>
      <c r="E95" s="224"/>
      <c r="F95" s="224"/>
      <c r="G95" s="224"/>
      <c r="H95" s="224"/>
      <c r="I95" s="82"/>
      <c r="J95" s="224" t="s">
        <v>78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'SO 01 - Vlastná stavba'!J30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83" t="s">
        <v>79</v>
      </c>
      <c r="AR95" s="80"/>
      <c r="AS95" s="84">
        <v>0</v>
      </c>
      <c r="AT95" s="85">
        <f>ROUND(SUM(AV95:AW95),2)</f>
        <v>0</v>
      </c>
      <c r="AU95" s="86">
        <f>'SO 01 - Vlastná stavba'!P124</f>
        <v>0</v>
      </c>
      <c r="AV95" s="85">
        <f>'SO 01 - Vlastná stavba'!J33</f>
        <v>0</v>
      </c>
      <c r="AW95" s="85">
        <f>'SO 01 - Vlastná stavba'!J34</f>
        <v>0</v>
      </c>
      <c r="AX95" s="85">
        <f>'SO 01 - Vlastná stavba'!J35</f>
        <v>0</v>
      </c>
      <c r="AY95" s="85">
        <f>'SO 01 - Vlastná stavba'!J36</f>
        <v>0</v>
      </c>
      <c r="AZ95" s="85">
        <f>'SO 01 - Vlastná stavba'!F33</f>
        <v>0</v>
      </c>
      <c r="BA95" s="85">
        <f>'SO 01 - Vlastná stavba'!F34</f>
        <v>0</v>
      </c>
      <c r="BB95" s="85">
        <f>'SO 01 - Vlastná stavba'!F35</f>
        <v>0</v>
      </c>
      <c r="BC95" s="85">
        <f>'SO 01 - Vlastná stavba'!F36</f>
        <v>0</v>
      </c>
      <c r="BD95" s="87">
        <f>'SO 01 - Vlastná stavba'!F37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2" customFormat="1" ht="30" customHeight="1" x14ac:dyDescent="0.2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 x14ac:dyDescent="0.2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SO 01 - Vlastná stavba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0"/>
  <sheetViews>
    <sheetView showGridLines="0" topLeftCell="A19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8.1640625" style="1" customWidth="1"/>
    <col min="7" max="7" width="7" style="1" customWidth="1"/>
    <col min="8" max="8" width="11.5" style="1" customWidth="1"/>
    <col min="9" max="9" width="20.1640625" style="8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9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81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72</v>
      </c>
    </row>
    <row r="4" spans="1:46" s="1" customFormat="1" ht="24.95" customHeight="1" x14ac:dyDescent="0.2">
      <c r="B4" s="20"/>
      <c r="D4" s="21" t="s">
        <v>82</v>
      </c>
      <c r="I4" s="89"/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I5" s="89"/>
      <c r="L5" s="20"/>
    </row>
    <row r="6" spans="1:46" s="1" customFormat="1" ht="12" customHeight="1" x14ac:dyDescent="0.2">
      <c r="B6" s="20"/>
      <c r="D6" s="27" t="s">
        <v>14</v>
      </c>
      <c r="I6" s="89"/>
      <c r="L6" s="20"/>
    </row>
    <row r="7" spans="1:46" s="1" customFormat="1" ht="16.5" customHeight="1" x14ac:dyDescent="0.2">
      <c r="B7" s="20"/>
      <c r="E7" s="253" t="str">
        <f>'Rekapitulácia stavby'!K6</f>
        <v>OPRAVA CHODNÍKA - HURBANOVO - BOHATÁ</v>
      </c>
      <c r="F7" s="254"/>
      <c r="G7" s="254"/>
      <c r="H7" s="254"/>
      <c r="I7" s="89"/>
      <c r="L7" s="20"/>
    </row>
    <row r="8" spans="1:46" s="2" customFormat="1" ht="12" customHeight="1" x14ac:dyDescent="0.2">
      <c r="A8" s="32"/>
      <c r="B8" s="33"/>
      <c r="C8" s="32"/>
      <c r="D8" s="27" t="s">
        <v>83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33" t="s">
        <v>84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3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3" t="s">
        <v>20</v>
      </c>
      <c r="J12" s="55">
        <f>'Rekapitulácia stavby'!AN8</f>
        <v>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21</v>
      </c>
      <c r="E14" s="32"/>
      <c r="F14" s="32"/>
      <c r="G14" s="32"/>
      <c r="H14" s="32"/>
      <c r="I14" s="93" t="s">
        <v>22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23</v>
      </c>
      <c r="F15" s="32"/>
      <c r="G15" s="32"/>
      <c r="H15" s="32"/>
      <c r="I15" s="93" t="s">
        <v>24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25</v>
      </c>
      <c r="E17" s="32"/>
      <c r="F17" s="32"/>
      <c r="G17" s="32"/>
      <c r="H17" s="32"/>
      <c r="I17" s="93" t="s">
        <v>22</v>
      </c>
      <c r="J17" s="28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55"/>
      <c r="F18" s="240"/>
      <c r="G18" s="240"/>
      <c r="H18" s="240"/>
      <c r="I18" s="93" t="s">
        <v>267</v>
      </c>
      <c r="J18" s="28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92"/>
      <c r="J19" s="211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93" t="s">
        <v>22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93" t="s">
        <v>24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93" t="s">
        <v>22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93" t="s">
        <v>24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44" t="s">
        <v>1</v>
      </c>
      <c r="F27" s="244"/>
      <c r="G27" s="244"/>
      <c r="H27" s="244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9" t="s">
        <v>32</v>
      </c>
      <c r="E30" s="32"/>
      <c r="F30" s="32"/>
      <c r="G30" s="32"/>
      <c r="H30" s="32"/>
      <c r="I30" s="9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100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101" t="s">
        <v>36</v>
      </c>
      <c r="E33" s="27" t="s">
        <v>37</v>
      </c>
      <c r="F33" s="102">
        <f>ROUND((SUM(BE124:BE209)),  2)</f>
        <v>0</v>
      </c>
      <c r="G33" s="32"/>
      <c r="H33" s="32"/>
      <c r="I33" s="103">
        <v>0.2</v>
      </c>
      <c r="J33" s="102">
        <f>ROUND(((SUM(BE124:BE209))*I33),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38</v>
      </c>
      <c r="F34" s="102"/>
      <c r="G34" s="32"/>
      <c r="H34" s="32"/>
      <c r="I34" s="103">
        <v>0.2</v>
      </c>
      <c r="J34" s="102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39</v>
      </c>
      <c r="F35" s="102">
        <f>ROUND((SUM(BG124:BG209)),  2)</f>
        <v>0</v>
      </c>
      <c r="G35" s="32"/>
      <c r="H35" s="32"/>
      <c r="I35" s="103">
        <v>0.2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40</v>
      </c>
      <c r="F36" s="102">
        <f>ROUND((SUM(BH124:BH209)),  2)</f>
        <v>0</v>
      </c>
      <c r="G36" s="32"/>
      <c r="H36" s="32"/>
      <c r="I36" s="103">
        <v>0.2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41</v>
      </c>
      <c r="F37" s="102">
        <f>ROUND((SUM(BI124:BI209)),  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I41" s="89"/>
      <c r="L41" s="20"/>
    </row>
    <row r="42" spans="1:31" s="1" customFormat="1" ht="14.45" customHeight="1" x14ac:dyDescent="0.2">
      <c r="B42" s="20"/>
      <c r="I42" s="89"/>
      <c r="L42" s="20"/>
    </row>
    <row r="43" spans="1:31" s="1" customFormat="1" ht="14.45" customHeight="1" x14ac:dyDescent="0.2">
      <c r="B43" s="20"/>
      <c r="I43" s="89"/>
      <c r="L43" s="20"/>
    </row>
    <row r="44" spans="1:31" s="1" customFormat="1" ht="14.45" customHeight="1" x14ac:dyDescent="0.2">
      <c r="B44" s="20"/>
      <c r="I44" s="89"/>
      <c r="L44" s="20"/>
    </row>
    <row r="45" spans="1:31" s="1" customFormat="1" ht="14.45" customHeight="1" x14ac:dyDescent="0.2">
      <c r="B45" s="20"/>
      <c r="I45" s="89"/>
      <c r="L45" s="20"/>
    </row>
    <row r="46" spans="1:31" s="1" customFormat="1" ht="14.45" customHeight="1" x14ac:dyDescent="0.2">
      <c r="B46" s="20"/>
      <c r="I46" s="89"/>
      <c r="L46" s="20"/>
    </row>
    <row r="47" spans="1:31" s="1" customFormat="1" ht="14.45" customHeight="1" x14ac:dyDescent="0.2">
      <c r="B47" s="20"/>
      <c r="I47" s="89"/>
      <c r="L47" s="20"/>
    </row>
    <row r="48" spans="1:31" s="1" customFormat="1" ht="14.45" customHeight="1" x14ac:dyDescent="0.2">
      <c r="B48" s="20"/>
      <c r="I48" s="89"/>
      <c r="L48" s="20"/>
    </row>
    <row r="49" spans="1:31" s="1" customFormat="1" ht="14.45" customHeight="1" x14ac:dyDescent="0.2">
      <c r="B49" s="20"/>
      <c r="I49" s="89"/>
      <c r="L49" s="20"/>
    </row>
    <row r="50" spans="1:31" s="2" customFormat="1" ht="14.45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111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47</v>
      </c>
      <c r="E61" s="35"/>
      <c r="F61" s="112" t="s">
        <v>48</v>
      </c>
      <c r="G61" s="45" t="s">
        <v>47</v>
      </c>
      <c r="H61" s="35"/>
      <c r="I61" s="113"/>
      <c r="J61" s="114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47</v>
      </c>
      <c r="E76" s="35"/>
      <c r="F76" s="112" t="s">
        <v>48</v>
      </c>
      <c r="G76" s="45" t="s">
        <v>47</v>
      </c>
      <c r="H76" s="35"/>
      <c r="I76" s="113"/>
      <c r="J76" s="114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 x14ac:dyDescent="0.2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 x14ac:dyDescent="0.2">
      <c r="A82" s="32"/>
      <c r="B82" s="33"/>
      <c r="C82" s="21" t="s">
        <v>85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 x14ac:dyDescent="0.2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 x14ac:dyDescent="0.2">
      <c r="A85" s="32"/>
      <c r="B85" s="33"/>
      <c r="C85" s="32"/>
      <c r="D85" s="32"/>
      <c r="E85" s="253" t="str">
        <f>E7</f>
        <v>OPRAVA CHODNÍKA - HURBANOVO - BOHATÁ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 x14ac:dyDescent="0.2">
      <c r="A86" s="32"/>
      <c r="B86" s="33"/>
      <c r="C86" s="27" t="s">
        <v>83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 x14ac:dyDescent="0.2">
      <c r="A87" s="32"/>
      <c r="B87" s="33"/>
      <c r="C87" s="32"/>
      <c r="D87" s="32"/>
      <c r="E87" s="233" t="str">
        <f>E9</f>
        <v>SO 01 - Vlastná stavba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 x14ac:dyDescent="0.2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 x14ac:dyDescent="0.2">
      <c r="A89" s="32"/>
      <c r="B89" s="33"/>
      <c r="C89" s="27" t="s">
        <v>18</v>
      </c>
      <c r="D89" s="32"/>
      <c r="E89" s="32"/>
      <c r="F89" s="25" t="str">
        <f>F12</f>
        <v>kat.územ.:Bohatá,parc.č.:1483/2,1485/21</v>
      </c>
      <c r="G89" s="32"/>
      <c r="H89" s="32"/>
      <c r="I89" s="93" t="s">
        <v>20</v>
      </c>
      <c r="J89" s="55">
        <f>IF(J12="","",J12)</f>
        <v>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 x14ac:dyDescent="0.2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hidden="1" customHeight="1" x14ac:dyDescent="0.2">
      <c r="A91" s="32"/>
      <c r="B91" s="33"/>
      <c r="C91" s="27" t="s">
        <v>21</v>
      </c>
      <c r="D91" s="32"/>
      <c r="E91" s="32"/>
      <c r="F91" s="25" t="str">
        <f>E15</f>
        <v>Mesto Hurbanovo, Komárňanská 91, 94701 Hurbanovo</v>
      </c>
      <c r="G91" s="32"/>
      <c r="H91" s="32"/>
      <c r="I91" s="93" t="s">
        <v>26</v>
      </c>
      <c r="J91" s="30" t="str">
        <f>E21</f>
        <v>BP-projekt s.r.o., Ing. František Bachorec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 x14ac:dyDescent="0.2">
      <c r="A92" s="32"/>
      <c r="B92" s="33"/>
      <c r="C92" s="27" t="s">
        <v>25</v>
      </c>
      <c r="D92" s="32"/>
      <c r="E92" s="32"/>
      <c r="F92" s="25" t="str">
        <f>IF(E18="","",E18)</f>
        <v/>
      </c>
      <c r="G92" s="32"/>
      <c r="H92" s="32"/>
      <c r="I92" s="93" t="s">
        <v>30</v>
      </c>
      <c r="J92" s="30">
        <f>E24</f>
        <v>0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 x14ac:dyDescent="0.2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 x14ac:dyDescent="0.2">
      <c r="A94" s="32"/>
      <c r="B94" s="33"/>
      <c r="C94" s="118" t="s">
        <v>86</v>
      </c>
      <c r="D94" s="104"/>
      <c r="E94" s="104"/>
      <c r="F94" s="104"/>
      <c r="G94" s="104"/>
      <c r="H94" s="104"/>
      <c r="I94" s="119"/>
      <c r="J94" s="120" t="s">
        <v>87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 x14ac:dyDescent="0.2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 x14ac:dyDescent="0.2">
      <c r="A96" s="32"/>
      <c r="B96" s="33"/>
      <c r="C96" s="121" t="s">
        <v>88</v>
      </c>
      <c r="D96" s="32"/>
      <c r="E96" s="32"/>
      <c r="F96" s="32"/>
      <c r="G96" s="32"/>
      <c r="H96" s="32"/>
      <c r="I96" s="9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89</v>
      </c>
    </row>
    <row r="97" spans="1:31" s="9" customFormat="1" ht="24.95" hidden="1" customHeight="1" x14ac:dyDescent="0.2">
      <c r="B97" s="122"/>
      <c r="D97" s="123" t="s">
        <v>90</v>
      </c>
      <c r="E97" s="124"/>
      <c r="F97" s="124"/>
      <c r="G97" s="124"/>
      <c r="H97" s="124"/>
      <c r="I97" s="125"/>
      <c r="J97" s="126">
        <f>J125</f>
        <v>0</v>
      </c>
      <c r="L97" s="122"/>
    </row>
    <row r="98" spans="1:31" s="10" customFormat="1" ht="19.899999999999999" hidden="1" customHeight="1" x14ac:dyDescent="0.2">
      <c r="B98" s="127"/>
      <c r="D98" s="128" t="s">
        <v>91</v>
      </c>
      <c r="E98" s="129"/>
      <c r="F98" s="129"/>
      <c r="G98" s="129"/>
      <c r="H98" s="129"/>
      <c r="I98" s="130"/>
      <c r="J98" s="131">
        <f>J126</f>
        <v>0</v>
      </c>
      <c r="L98" s="127"/>
    </row>
    <row r="99" spans="1:31" s="10" customFormat="1" ht="19.899999999999999" hidden="1" customHeight="1" x14ac:dyDescent="0.2">
      <c r="B99" s="127"/>
      <c r="D99" s="128" t="s">
        <v>92</v>
      </c>
      <c r="E99" s="129"/>
      <c r="F99" s="129"/>
      <c r="G99" s="129"/>
      <c r="H99" s="129"/>
      <c r="I99" s="130"/>
      <c r="J99" s="131">
        <f>J160</f>
        <v>0</v>
      </c>
      <c r="L99" s="127"/>
    </row>
    <row r="100" spans="1:31" s="10" customFormat="1" ht="19.899999999999999" hidden="1" customHeight="1" x14ac:dyDescent="0.2">
      <c r="B100" s="127"/>
      <c r="D100" s="128" t="s">
        <v>93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1:31" s="10" customFormat="1" ht="19.899999999999999" hidden="1" customHeight="1" x14ac:dyDescent="0.2">
      <c r="B101" s="127"/>
      <c r="D101" s="128" t="s">
        <v>94</v>
      </c>
      <c r="E101" s="129"/>
      <c r="F101" s="129"/>
      <c r="G101" s="129"/>
      <c r="H101" s="129"/>
      <c r="I101" s="130"/>
      <c r="J101" s="131">
        <f>J175</f>
        <v>0</v>
      </c>
      <c r="L101" s="127"/>
    </row>
    <row r="102" spans="1:31" s="10" customFormat="1" ht="14.85" hidden="1" customHeight="1" x14ac:dyDescent="0.2">
      <c r="B102" s="127"/>
      <c r="D102" s="128" t="s">
        <v>95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1:31" s="10" customFormat="1" ht="19.899999999999999" hidden="1" customHeight="1" x14ac:dyDescent="0.2">
      <c r="B103" s="127"/>
      <c r="D103" s="128" t="s">
        <v>96</v>
      </c>
      <c r="E103" s="129"/>
      <c r="F103" s="129"/>
      <c r="G103" s="129"/>
      <c r="H103" s="129"/>
      <c r="I103" s="130"/>
      <c r="J103" s="131">
        <f>J206</f>
        <v>0</v>
      </c>
      <c r="L103" s="127"/>
    </row>
    <row r="104" spans="1:31" s="9" customFormat="1" ht="24.95" hidden="1" customHeight="1" x14ac:dyDescent="0.2">
      <c r="B104" s="122"/>
      <c r="D104" s="123" t="s">
        <v>97</v>
      </c>
      <c r="E104" s="124"/>
      <c r="F104" s="124"/>
      <c r="G104" s="124"/>
      <c r="H104" s="124"/>
      <c r="I104" s="125"/>
      <c r="J104" s="126">
        <f>J208</f>
        <v>0</v>
      </c>
      <c r="L104" s="122"/>
    </row>
    <row r="105" spans="1:31" s="2" customFormat="1" ht="21.75" hidden="1" customHeight="1" x14ac:dyDescent="0.2">
      <c r="A105" s="32"/>
      <c r="B105" s="33"/>
      <c r="C105" s="32"/>
      <c r="D105" s="32"/>
      <c r="E105" s="32"/>
      <c r="F105" s="32"/>
      <c r="G105" s="32"/>
      <c r="H105" s="32"/>
      <c r="I105" s="9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hidden="1" customHeight="1" x14ac:dyDescent="0.2">
      <c r="A106" s="32"/>
      <c r="B106" s="47"/>
      <c r="C106" s="48"/>
      <c r="D106" s="48"/>
      <c r="E106" s="48"/>
      <c r="F106" s="48"/>
      <c r="G106" s="48"/>
      <c r="H106" s="48"/>
      <c r="I106" s="116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idden="1" x14ac:dyDescent="0.2"/>
    <row r="108" spans="1:31" hidden="1" x14ac:dyDescent="0.2"/>
    <row r="109" spans="1:31" hidden="1" x14ac:dyDescent="0.2"/>
    <row r="110" spans="1:31" s="2" customFormat="1" ht="6.95" customHeight="1" x14ac:dyDescent="0.2">
      <c r="A110" s="32"/>
      <c r="B110" s="49"/>
      <c r="C110" s="50"/>
      <c r="D110" s="50"/>
      <c r="E110" s="50"/>
      <c r="F110" s="50"/>
      <c r="G110" s="50"/>
      <c r="H110" s="50"/>
      <c r="I110" s="117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 x14ac:dyDescent="0.2">
      <c r="A111" s="32"/>
      <c r="B111" s="33"/>
      <c r="C111" s="21" t="s">
        <v>98</v>
      </c>
      <c r="D111" s="32"/>
      <c r="E111" s="32"/>
      <c r="F111" s="32"/>
      <c r="G111" s="32"/>
      <c r="H111" s="32"/>
      <c r="I111" s="9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 x14ac:dyDescent="0.2">
      <c r="A112" s="32"/>
      <c r="B112" s="33"/>
      <c r="C112" s="32"/>
      <c r="D112" s="32"/>
      <c r="E112" s="32"/>
      <c r="F112" s="32"/>
      <c r="G112" s="32"/>
      <c r="H112" s="32"/>
      <c r="I112" s="9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9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53" t="str">
        <f>E7</f>
        <v>OPRAVA CHODNÍKA - HURBANOVO - BOHATÁ</v>
      </c>
      <c r="F114" s="254"/>
      <c r="G114" s="254"/>
      <c r="H114" s="254"/>
      <c r="I114" s="9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 x14ac:dyDescent="0.2">
      <c r="A115" s="32"/>
      <c r="B115" s="33"/>
      <c r="C115" s="27" t="s">
        <v>83</v>
      </c>
      <c r="D115" s="32"/>
      <c r="E115" s="32"/>
      <c r="F115" s="32"/>
      <c r="G115" s="32"/>
      <c r="H115" s="32"/>
      <c r="I115" s="9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 x14ac:dyDescent="0.2">
      <c r="A116" s="32"/>
      <c r="B116" s="33"/>
      <c r="C116" s="32"/>
      <c r="D116" s="32"/>
      <c r="E116" s="233" t="str">
        <f>E9</f>
        <v>SO 01 - Vlastná stavba</v>
      </c>
      <c r="F116" s="252"/>
      <c r="G116" s="252"/>
      <c r="H116" s="252"/>
      <c r="I116" s="9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9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 x14ac:dyDescent="0.2">
      <c r="A118" s="32"/>
      <c r="B118" s="33"/>
      <c r="C118" s="27" t="s">
        <v>18</v>
      </c>
      <c r="D118" s="32"/>
      <c r="E118" s="32"/>
      <c r="F118" s="25" t="str">
        <f>F12</f>
        <v>kat.územ.:Bohatá,parc.č.:1483/2,1485/21</v>
      </c>
      <c r="G118" s="32"/>
      <c r="H118" s="32"/>
      <c r="I118" s="93" t="s">
        <v>20</v>
      </c>
      <c r="J118" s="55">
        <f>IF(J12="","",J12)</f>
        <v>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9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43.15" customHeight="1" x14ac:dyDescent="0.2">
      <c r="A120" s="32"/>
      <c r="B120" s="33"/>
      <c r="C120" s="27" t="s">
        <v>21</v>
      </c>
      <c r="D120" s="32"/>
      <c r="E120" s="32"/>
      <c r="F120" s="25" t="str">
        <f>E15</f>
        <v>Mesto Hurbanovo, Komárňanská 91, 94701 Hurbanovo</v>
      </c>
      <c r="G120" s="32"/>
      <c r="H120" s="32"/>
      <c r="I120" s="93" t="s">
        <v>26</v>
      </c>
      <c r="J120" s="30" t="str">
        <f>E21</f>
        <v>BP-projekt s.r.o., Ing. František Bachorec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 x14ac:dyDescent="0.2">
      <c r="A121" s="32"/>
      <c r="B121" s="33"/>
      <c r="C121" s="27" t="s">
        <v>25</v>
      </c>
      <c r="D121" s="32"/>
      <c r="E121" s="32"/>
      <c r="F121" s="212"/>
      <c r="G121" s="32"/>
      <c r="H121" s="32"/>
      <c r="I121" s="93" t="s">
        <v>30</v>
      </c>
      <c r="J121" s="30">
        <f>E24</f>
        <v>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 x14ac:dyDescent="0.2">
      <c r="A123" s="132"/>
      <c r="B123" s="133"/>
      <c r="C123" s="134" t="s">
        <v>99</v>
      </c>
      <c r="D123" s="135" t="s">
        <v>57</v>
      </c>
      <c r="E123" s="135" t="s">
        <v>53</v>
      </c>
      <c r="F123" s="135" t="s">
        <v>54</v>
      </c>
      <c r="G123" s="135" t="s">
        <v>100</v>
      </c>
      <c r="H123" s="135" t="s">
        <v>101</v>
      </c>
      <c r="I123" s="136" t="s">
        <v>102</v>
      </c>
      <c r="J123" s="137" t="s">
        <v>87</v>
      </c>
      <c r="K123" s="138" t="s">
        <v>103</v>
      </c>
      <c r="L123" s="139"/>
      <c r="M123" s="62" t="s">
        <v>1</v>
      </c>
      <c r="N123" s="63" t="s">
        <v>36</v>
      </c>
      <c r="O123" s="63" t="s">
        <v>104</v>
      </c>
      <c r="P123" s="63" t="s">
        <v>105</v>
      </c>
      <c r="Q123" s="63" t="s">
        <v>106</v>
      </c>
      <c r="R123" s="63" t="s">
        <v>107</v>
      </c>
      <c r="S123" s="63" t="s">
        <v>108</v>
      </c>
      <c r="T123" s="64" t="s">
        <v>109</v>
      </c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65" s="2" customFormat="1" ht="22.9" customHeight="1" x14ac:dyDescent="0.25">
      <c r="A124" s="32"/>
      <c r="B124" s="33"/>
      <c r="C124" s="69" t="s">
        <v>88</v>
      </c>
      <c r="D124" s="32"/>
      <c r="E124" s="32"/>
      <c r="F124" s="32"/>
      <c r="G124" s="32"/>
      <c r="H124" s="32"/>
      <c r="I124" s="92"/>
      <c r="J124" s="140">
        <f>BK124</f>
        <v>0</v>
      </c>
      <c r="K124" s="32"/>
      <c r="L124" s="33"/>
      <c r="M124" s="65"/>
      <c r="N124" s="56"/>
      <c r="O124" s="66"/>
      <c r="P124" s="141">
        <f>P125+P208</f>
        <v>0</v>
      </c>
      <c r="Q124" s="66"/>
      <c r="R124" s="141">
        <f>R125+R208</f>
        <v>170.97032400000001</v>
      </c>
      <c r="S124" s="66"/>
      <c r="T124" s="142">
        <f>T125+T208</f>
        <v>63.316199999999995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71</v>
      </c>
      <c r="AU124" s="17" t="s">
        <v>89</v>
      </c>
      <c r="BK124" s="143">
        <f>BK125+BK208</f>
        <v>0</v>
      </c>
    </row>
    <row r="125" spans="1:65" s="12" customFormat="1" ht="25.9" customHeight="1" x14ac:dyDescent="0.2">
      <c r="B125" s="144"/>
      <c r="D125" s="145" t="s">
        <v>71</v>
      </c>
      <c r="E125" s="146" t="s">
        <v>110</v>
      </c>
      <c r="F125" s="146" t="s">
        <v>111</v>
      </c>
      <c r="I125" s="147"/>
      <c r="J125" s="148">
        <f>BK125</f>
        <v>0</v>
      </c>
      <c r="L125" s="144"/>
      <c r="M125" s="149"/>
      <c r="N125" s="150"/>
      <c r="O125" s="150"/>
      <c r="P125" s="151">
        <f>P126+P160+P166+P175+P206</f>
        <v>0</v>
      </c>
      <c r="Q125" s="150"/>
      <c r="R125" s="151">
        <f>R126+R160+R166+R175+R206</f>
        <v>170.97032400000001</v>
      </c>
      <c r="S125" s="150"/>
      <c r="T125" s="152">
        <f>T126+T160+T166+T175+T206</f>
        <v>63.316199999999995</v>
      </c>
      <c r="AR125" s="145" t="s">
        <v>80</v>
      </c>
      <c r="AT125" s="153" t="s">
        <v>71</v>
      </c>
      <c r="AU125" s="153" t="s">
        <v>72</v>
      </c>
      <c r="AY125" s="145" t="s">
        <v>112</v>
      </c>
      <c r="BK125" s="154">
        <f>BK126+BK160+BK166+BK175+BK206</f>
        <v>0</v>
      </c>
    </row>
    <row r="126" spans="1:65" s="12" customFormat="1" ht="22.9" customHeight="1" x14ac:dyDescent="0.2">
      <c r="B126" s="144"/>
      <c r="D126" s="145" t="s">
        <v>71</v>
      </c>
      <c r="E126" s="155" t="s">
        <v>80</v>
      </c>
      <c r="F126" s="155" t="s">
        <v>113</v>
      </c>
      <c r="I126" s="147"/>
      <c r="J126" s="156">
        <f>BK126</f>
        <v>0</v>
      </c>
      <c r="L126" s="144"/>
      <c r="M126" s="149"/>
      <c r="N126" s="150"/>
      <c r="O126" s="150"/>
      <c r="P126" s="151">
        <f>SUM(P127:P159)</f>
        <v>0</v>
      </c>
      <c r="Q126" s="150"/>
      <c r="R126" s="151">
        <f>SUM(R127:R159)</f>
        <v>1.5497500000000001E-2</v>
      </c>
      <c r="S126" s="150"/>
      <c r="T126" s="152">
        <f>SUM(T127:T159)</f>
        <v>63.316199999999995</v>
      </c>
      <c r="AR126" s="145" t="s">
        <v>80</v>
      </c>
      <c r="AT126" s="153" t="s">
        <v>71</v>
      </c>
      <c r="AU126" s="153" t="s">
        <v>80</v>
      </c>
      <c r="AY126" s="145" t="s">
        <v>112</v>
      </c>
      <c r="BK126" s="154">
        <f>SUM(BK127:BK159)</f>
        <v>0</v>
      </c>
    </row>
    <row r="127" spans="1:65" s="2" customFormat="1" ht="24" customHeight="1" x14ac:dyDescent="0.2">
      <c r="A127" s="32"/>
      <c r="B127" s="157"/>
      <c r="C127" s="158" t="s">
        <v>80</v>
      </c>
      <c r="D127" s="158" t="s">
        <v>114</v>
      </c>
      <c r="E127" s="159" t="s">
        <v>115</v>
      </c>
      <c r="F127" s="160" t="s">
        <v>116</v>
      </c>
      <c r="G127" s="161" t="s">
        <v>117</v>
      </c>
      <c r="H127" s="162">
        <v>309.95</v>
      </c>
      <c r="I127" s="163"/>
      <c r="J127" s="162">
        <f>ROUND(I127*H127,3)</f>
        <v>0</v>
      </c>
      <c r="K127" s="164"/>
      <c r="L127" s="33"/>
      <c r="M127" s="165" t="s">
        <v>1</v>
      </c>
      <c r="N127" s="166" t="s">
        <v>38</v>
      </c>
      <c r="O127" s="58"/>
      <c r="P127" s="167">
        <f>O127*H127</f>
        <v>0</v>
      </c>
      <c r="Q127" s="167">
        <v>5.0000000000000002E-5</v>
      </c>
      <c r="R127" s="167">
        <f>Q127*H127</f>
        <v>1.5497500000000001E-2</v>
      </c>
      <c r="S127" s="167">
        <v>7.5999999999999998E-2</v>
      </c>
      <c r="T127" s="168">
        <f>S127*H127</f>
        <v>23.556199999999997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9" t="s">
        <v>118</v>
      </c>
      <c r="AT127" s="169" t="s">
        <v>114</v>
      </c>
      <c r="AU127" s="169" t="s">
        <v>119</v>
      </c>
      <c r="AY127" s="17" t="s">
        <v>112</v>
      </c>
      <c r="BE127" s="170">
        <f>IF(N127="základná",J127,0)</f>
        <v>0</v>
      </c>
      <c r="BF127" s="170">
        <f>IF(N127="znížená",J127,0)</f>
        <v>0</v>
      </c>
      <c r="BG127" s="170">
        <f>IF(N127="zákl. prenesená",J127,0)</f>
        <v>0</v>
      </c>
      <c r="BH127" s="170">
        <f>IF(N127="zníž. prenesená",J127,0)</f>
        <v>0</v>
      </c>
      <c r="BI127" s="170">
        <f>IF(N127="nulová",J127,0)</f>
        <v>0</v>
      </c>
      <c r="BJ127" s="17" t="s">
        <v>119</v>
      </c>
      <c r="BK127" s="171">
        <f>ROUND(I127*H127,3)</f>
        <v>0</v>
      </c>
      <c r="BL127" s="17" t="s">
        <v>118</v>
      </c>
      <c r="BM127" s="169" t="s">
        <v>120</v>
      </c>
    </row>
    <row r="128" spans="1:65" s="13" customFormat="1" x14ac:dyDescent="0.2">
      <c r="B128" s="172"/>
      <c r="D128" s="173" t="s">
        <v>121</v>
      </c>
      <c r="E128" s="174" t="s">
        <v>1</v>
      </c>
      <c r="F128" s="175" t="s">
        <v>122</v>
      </c>
      <c r="H128" s="174" t="s">
        <v>1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4" t="s">
        <v>121</v>
      </c>
      <c r="AU128" s="174" t="s">
        <v>119</v>
      </c>
      <c r="AV128" s="13" t="s">
        <v>80</v>
      </c>
      <c r="AW128" s="13" t="s">
        <v>28</v>
      </c>
      <c r="AX128" s="13" t="s">
        <v>72</v>
      </c>
      <c r="AY128" s="174" t="s">
        <v>112</v>
      </c>
    </row>
    <row r="129" spans="1:65" s="14" customFormat="1" x14ac:dyDescent="0.2">
      <c r="B129" s="180"/>
      <c r="D129" s="173" t="s">
        <v>121</v>
      </c>
      <c r="E129" s="181" t="s">
        <v>1</v>
      </c>
      <c r="F129" s="182" t="s">
        <v>123</v>
      </c>
      <c r="H129" s="183">
        <v>99.52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121</v>
      </c>
      <c r="AU129" s="181" t="s">
        <v>119</v>
      </c>
      <c r="AV129" s="14" t="s">
        <v>119</v>
      </c>
      <c r="AW129" s="14" t="s">
        <v>28</v>
      </c>
      <c r="AX129" s="14" t="s">
        <v>72</v>
      </c>
      <c r="AY129" s="181" t="s">
        <v>112</v>
      </c>
    </row>
    <row r="130" spans="1:65" s="14" customFormat="1" x14ac:dyDescent="0.2">
      <c r="B130" s="180"/>
      <c r="D130" s="173" t="s">
        <v>121</v>
      </c>
      <c r="E130" s="181" t="s">
        <v>1</v>
      </c>
      <c r="F130" s="182" t="s">
        <v>124</v>
      </c>
      <c r="H130" s="183">
        <v>109.87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121</v>
      </c>
      <c r="AU130" s="181" t="s">
        <v>119</v>
      </c>
      <c r="AV130" s="14" t="s">
        <v>119</v>
      </c>
      <c r="AW130" s="14" t="s">
        <v>28</v>
      </c>
      <c r="AX130" s="14" t="s">
        <v>72</v>
      </c>
      <c r="AY130" s="181" t="s">
        <v>112</v>
      </c>
    </row>
    <row r="131" spans="1:65" s="14" customFormat="1" x14ac:dyDescent="0.2">
      <c r="B131" s="180"/>
      <c r="D131" s="173" t="s">
        <v>121</v>
      </c>
      <c r="E131" s="181" t="s">
        <v>1</v>
      </c>
      <c r="F131" s="182" t="s">
        <v>125</v>
      </c>
      <c r="H131" s="183">
        <v>100.56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121</v>
      </c>
      <c r="AU131" s="181" t="s">
        <v>119</v>
      </c>
      <c r="AV131" s="14" t="s">
        <v>119</v>
      </c>
      <c r="AW131" s="14" t="s">
        <v>28</v>
      </c>
      <c r="AX131" s="14" t="s">
        <v>72</v>
      </c>
      <c r="AY131" s="181" t="s">
        <v>112</v>
      </c>
    </row>
    <row r="132" spans="1:65" s="15" customFormat="1" x14ac:dyDescent="0.2">
      <c r="B132" s="188"/>
      <c r="D132" s="173" t="s">
        <v>121</v>
      </c>
      <c r="E132" s="189" t="s">
        <v>1</v>
      </c>
      <c r="F132" s="190" t="s">
        <v>126</v>
      </c>
      <c r="H132" s="191">
        <v>309.95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89" t="s">
        <v>121</v>
      </c>
      <c r="AU132" s="189" t="s">
        <v>119</v>
      </c>
      <c r="AV132" s="15" t="s">
        <v>118</v>
      </c>
      <c r="AW132" s="15" t="s">
        <v>28</v>
      </c>
      <c r="AX132" s="15" t="s">
        <v>80</v>
      </c>
      <c r="AY132" s="189" t="s">
        <v>112</v>
      </c>
    </row>
    <row r="133" spans="1:65" s="2" customFormat="1" ht="24" customHeight="1" x14ac:dyDescent="0.2">
      <c r="A133" s="32"/>
      <c r="B133" s="157"/>
      <c r="C133" s="158" t="s">
        <v>119</v>
      </c>
      <c r="D133" s="158" t="s">
        <v>114</v>
      </c>
      <c r="E133" s="159" t="s">
        <v>127</v>
      </c>
      <c r="F133" s="160" t="s">
        <v>128</v>
      </c>
      <c r="G133" s="161" t="s">
        <v>129</v>
      </c>
      <c r="H133" s="162">
        <v>216</v>
      </c>
      <c r="I133" s="163"/>
      <c r="J133" s="162">
        <f>ROUND(I133*H133,3)</f>
        <v>0</v>
      </c>
      <c r="K133" s="164"/>
      <c r="L133" s="33"/>
      <c r="M133" s="165" t="s">
        <v>1</v>
      </c>
      <c r="N133" s="166" t="s">
        <v>38</v>
      </c>
      <c r="O133" s="58"/>
      <c r="P133" s="167">
        <f>O133*H133</f>
        <v>0</v>
      </c>
      <c r="Q133" s="167">
        <v>0</v>
      </c>
      <c r="R133" s="167">
        <f>Q133*H133</f>
        <v>0</v>
      </c>
      <c r="S133" s="167">
        <v>0.14499999999999999</v>
      </c>
      <c r="T133" s="168">
        <f>S133*H133</f>
        <v>31.319999999999997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9" t="s">
        <v>118</v>
      </c>
      <c r="AT133" s="169" t="s">
        <v>114</v>
      </c>
      <c r="AU133" s="169" t="s">
        <v>119</v>
      </c>
      <c r="AY133" s="17" t="s">
        <v>112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7" t="s">
        <v>119</v>
      </c>
      <c r="BK133" s="171">
        <f>ROUND(I133*H133,3)</f>
        <v>0</v>
      </c>
      <c r="BL133" s="17" t="s">
        <v>118</v>
      </c>
      <c r="BM133" s="169" t="s">
        <v>130</v>
      </c>
    </row>
    <row r="134" spans="1:65" s="14" customFormat="1" x14ac:dyDescent="0.2">
      <c r="B134" s="180"/>
      <c r="D134" s="173" t="s">
        <v>121</v>
      </c>
      <c r="E134" s="181" t="s">
        <v>1</v>
      </c>
      <c r="F134" s="182" t="s">
        <v>131</v>
      </c>
      <c r="H134" s="183">
        <v>216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121</v>
      </c>
      <c r="AU134" s="181" t="s">
        <v>119</v>
      </c>
      <c r="AV134" s="14" t="s">
        <v>119</v>
      </c>
      <c r="AW134" s="14" t="s">
        <v>28</v>
      </c>
      <c r="AX134" s="14" t="s">
        <v>80</v>
      </c>
      <c r="AY134" s="181" t="s">
        <v>112</v>
      </c>
    </row>
    <row r="135" spans="1:65" s="2" customFormat="1" ht="24" customHeight="1" x14ac:dyDescent="0.2">
      <c r="A135" s="32"/>
      <c r="B135" s="157"/>
      <c r="C135" s="158" t="s">
        <v>132</v>
      </c>
      <c r="D135" s="158" t="s">
        <v>114</v>
      </c>
      <c r="E135" s="159" t="s">
        <v>133</v>
      </c>
      <c r="F135" s="160" t="s">
        <v>134</v>
      </c>
      <c r="G135" s="161" t="s">
        <v>129</v>
      </c>
      <c r="H135" s="162">
        <v>211</v>
      </c>
      <c r="I135" s="163"/>
      <c r="J135" s="162">
        <f>ROUND(I135*H135,3)</f>
        <v>0</v>
      </c>
      <c r="K135" s="164"/>
      <c r="L135" s="33"/>
      <c r="M135" s="165" t="s">
        <v>1</v>
      </c>
      <c r="N135" s="166" t="s">
        <v>38</v>
      </c>
      <c r="O135" s="58"/>
      <c r="P135" s="167">
        <f>O135*H135</f>
        <v>0</v>
      </c>
      <c r="Q135" s="167">
        <v>0</v>
      </c>
      <c r="R135" s="167">
        <f>Q135*H135</f>
        <v>0</v>
      </c>
      <c r="S135" s="167">
        <v>0.04</v>
      </c>
      <c r="T135" s="168">
        <f>S135*H135</f>
        <v>8.44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9" t="s">
        <v>118</v>
      </c>
      <c r="AT135" s="169" t="s">
        <v>114</v>
      </c>
      <c r="AU135" s="169" t="s">
        <v>119</v>
      </c>
      <c r="AY135" s="17" t="s">
        <v>112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7" t="s">
        <v>119</v>
      </c>
      <c r="BK135" s="171">
        <f>ROUND(I135*H135,3)</f>
        <v>0</v>
      </c>
      <c r="BL135" s="17" t="s">
        <v>118</v>
      </c>
      <c r="BM135" s="169" t="s">
        <v>135</v>
      </c>
    </row>
    <row r="136" spans="1:65" s="14" customFormat="1" x14ac:dyDescent="0.2">
      <c r="B136" s="180"/>
      <c r="D136" s="173" t="s">
        <v>121</v>
      </c>
      <c r="E136" s="181" t="s">
        <v>1</v>
      </c>
      <c r="F136" s="182" t="s">
        <v>136</v>
      </c>
      <c r="H136" s="183">
        <v>211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121</v>
      </c>
      <c r="AU136" s="181" t="s">
        <v>119</v>
      </c>
      <c r="AV136" s="14" t="s">
        <v>119</v>
      </c>
      <c r="AW136" s="14" t="s">
        <v>28</v>
      </c>
      <c r="AX136" s="14" t="s">
        <v>80</v>
      </c>
      <c r="AY136" s="181" t="s">
        <v>112</v>
      </c>
    </row>
    <row r="137" spans="1:65" s="2" customFormat="1" ht="16.5" customHeight="1" x14ac:dyDescent="0.2">
      <c r="A137" s="32"/>
      <c r="B137" s="157"/>
      <c r="C137" s="158" t="s">
        <v>118</v>
      </c>
      <c r="D137" s="158" t="s">
        <v>114</v>
      </c>
      <c r="E137" s="159" t="s">
        <v>137</v>
      </c>
      <c r="F137" s="160" t="s">
        <v>138</v>
      </c>
      <c r="G137" s="161" t="s">
        <v>139</v>
      </c>
      <c r="H137" s="162">
        <v>39.71</v>
      </c>
      <c r="I137" s="163"/>
      <c r="J137" s="162">
        <f>ROUND(I137*H137,3)</f>
        <v>0</v>
      </c>
      <c r="K137" s="164"/>
      <c r="L137" s="33"/>
      <c r="M137" s="165" t="s">
        <v>1</v>
      </c>
      <c r="N137" s="166" t="s">
        <v>38</v>
      </c>
      <c r="O137" s="58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9" t="s">
        <v>118</v>
      </c>
      <c r="AT137" s="169" t="s">
        <v>114</v>
      </c>
      <c r="AU137" s="169" t="s">
        <v>119</v>
      </c>
      <c r="AY137" s="17" t="s">
        <v>112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7" t="s">
        <v>119</v>
      </c>
      <c r="BK137" s="171">
        <f>ROUND(I137*H137,3)</f>
        <v>0</v>
      </c>
      <c r="BL137" s="17" t="s">
        <v>118</v>
      </c>
      <c r="BM137" s="169" t="s">
        <v>140</v>
      </c>
    </row>
    <row r="138" spans="1:65" s="13" customFormat="1" x14ac:dyDescent="0.2">
      <c r="B138" s="172"/>
      <c r="D138" s="173" t="s">
        <v>121</v>
      </c>
      <c r="E138" s="174" t="s">
        <v>1</v>
      </c>
      <c r="F138" s="175" t="s">
        <v>141</v>
      </c>
      <c r="H138" s="174" t="s">
        <v>1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4" t="s">
        <v>121</v>
      </c>
      <c r="AU138" s="174" t="s">
        <v>119</v>
      </c>
      <c r="AV138" s="13" t="s">
        <v>80</v>
      </c>
      <c r="AW138" s="13" t="s">
        <v>28</v>
      </c>
      <c r="AX138" s="13" t="s">
        <v>72</v>
      </c>
      <c r="AY138" s="174" t="s">
        <v>112</v>
      </c>
    </row>
    <row r="139" spans="1:65" s="14" customFormat="1" x14ac:dyDescent="0.2">
      <c r="B139" s="180"/>
      <c r="D139" s="173" t="s">
        <v>121</v>
      </c>
      <c r="E139" s="181" t="s">
        <v>1</v>
      </c>
      <c r="F139" s="182" t="s">
        <v>142</v>
      </c>
      <c r="H139" s="183">
        <v>10.55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121</v>
      </c>
      <c r="AU139" s="181" t="s">
        <v>119</v>
      </c>
      <c r="AV139" s="14" t="s">
        <v>119</v>
      </c>
      <c r="AW139" s="14" t="s">
        <v>28</v>
      </c>
      <c r="AX139" s="14" t="s">
        <v>72</v>
      </c>
      <c r="AY139" s="181" t="s">
        <v>112</v>
      </c>
    </row>
    <row r="140" spans="1:65" s="14" customFormat="1" x14ac:dyDescent="0.2">
      <c r="B140" s="180"/>
      <c r="D140" s="173" t="s">
        <v>121</v>
      </c>
      <c r="E140" s="181" t="s">
        <v>1</v>
      </c>
      <c r="F140" s="182" t="s">
        <v>143</v>
      </c>
      <c r="H140" s="183">
        <v>29.16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121</v>
      </c>
      <c r="AU140" s="181" t="s">
        <v>119</v>
      </c>
      <c r="AV140" s="14" t="s">
        <v>119</v>
      </c>
      <c r="AW140" s="14" t="s">
        <v>28</v>
      </c>
      <c r="AX140" s="14" t="s">
        <v>72</v>
      </c>
      <c r="AY140" s="181" t="s">
        <v>112</v>
      </c>
    </row>
    <row r="141" spans="1:65" s="15" customFormat="1" x14ac:dyDescent="0.2">
      <c r="B141" s="188"/>
      <c r="D141" s="173" t="s">
        <v>121</v>
      </c>
      <c r="E141" s="189" t="s">
        <v>1</v>
      </c>
      <c r="F141" s="190" t="s">
        <v>126</v>
      </c>
      <c r="H141" s="191">
        <v>39.71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89" t="s">
        <v>121</v>
      </c>
      <c r="AU141" s="189" t="s">
        <v>119</v>
      </c>
      <c r="AV141" s="15" t="s">
        <v>118</v>
      </c>
      <c r="AW141" s="15" t="s">
        <v>28</v>
      </c>
      <c r="AX141" s="15" t="s">
        <v>80</v>
      </c>
      <c r="AY141" s="189" t="s">
        <v>112</v>
      </c>
    </row>
    <row r="142" spans="1:65" s="2" customFormat="1" ht="24" customHeight="1" x14ac:dyDescent="0.2">
      <c r="A142" s="32"/>
      <c r="B142" s="157"/>
      <c r="C142" s="158" t="s">
        <v>144</v>
      </c>
      <c r="D142" s="158" t="s">
        <v>114</v>
      </c>
      <c r="E142" s="159" t="s">
        <v>145</v>
      </c>
      <c r="F142" s="160" t="s">
        <v>146</v>
      </c>
      <c r="G142" s="161" t="s">
        <v>139</v>
      </c>
      <c r="H142" s="162">
        <v>13.388</v>
      </c>
      <c r="I142" s="163"/>
      <c r="J142" s="162">
        <f>ROUND(I142*H142,3)</f>
        <v>0</v>
      </c>
      <c r="K142" s="164"/>
      <c r="L142" s="33"/>
      <c r="M142" s="165" t="s">
        <v>1</v>
      </c>
      <c r="N142" s="166" t="s">
        <v>38</v>
      </c>
      <c r="O142" s="58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9" t="s">
        <v>118</v>
      </c>
      <c r="AT142" s="169" t="s">
        <v>114</v>
      </c>
      <c r="AU142" s="169" t="s">
        <v>119</v>
      </c>
      <c r="AY142" s="17" t="s">
        <v>112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7" t="s">
        <v>119</v>
      </c>
      <c r="BK142" s="171">
        <f>ROUND(I142*H142,3)</f>
        <v>0</v>
      </c>
      <c r="BL142" s="17" t="s">
        <v>118</v>
      </c>
      <c r="BM142" s="169" t="s">
        <v>147</v>
      </c>
    </row>
    <row r="143" spans="1:65" s="14" customFormat="1" x14ac:dyDescent="0.2">
      <c r="B143" s="180"/>
      <c r="D143" s="173" t="s">
        <v>121</v>
      </c>
      <c r="E143" s="181" t="s">
        <v>1</v>
      </c>
      <c r="F143" s="182" t="s">
        <v>148</v>
      </c>
      <c r="H143" s="183">
        <v>13.388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121</v>
      </c>
      <c r="AU143" s="181" t="s">
        <v>119</v>
      </c>
      <c r="AV143" s="14" t="s">
        <v>119</v>
      </c>
      <c r="AW143" s="14" t="s">
        <v>28</v>
      </c>
      <c r="AX143" s="14" t="s">
        <v>80</v>
      </c>
      <c r="AY143" s="181" t="s">
        <v>112</v>
      </c>
    </row>
    <row r="144" spans="1:65" s="2" customFormat="1" ht="24" customHeight="1" x14ac:dyDescent="0.2">
      <c r="A144" s="32"/>
      <c r="B144" s="157"/>
      <c r="C144" s="158" t="s">
        <v>149</v>
      </c>
      <c r="D144" s="158" t="s">
        <v>114</v>
      </c>
      <c r="E144" s="159" t="s">
        <v>150</v>
      </c>
      <c r="F144" s="160" t="s">
        <v>151</v>
      </c>
      <c r="G144" s="161" t="s">
        <v>139</v>
      </c>
      <c r="H144" s="162">
        <v>26.321999999999999</v>
      </c>
      <c r="I144" s="163"/>
      <c r="J144" s="162">
        <f>ROUND(I144*H144,3)</f>
        <v>0</v>
      </c>
      <c r="K144" s="164"/>
      <c r="L144" s="33"/>
      <c r="M144" s="165" t="s">
        <v>1</v>
      </c>
      <c r="N144" s="166" t="s">
        <v>38</v>
      </c>
      <c r="O144" s="58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9" t="s">
        <v>118</v>
      </c>
      <c r="AT144" s="169" t="s">
        <v>114</v>
      </c>
      <c r="AU144" s="169" t="s">
        <v>119</v>
      </c>
      <c r="AY144" s="17" t="s">
        <v>112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7" t="s">
        <v>119</v>
      </c>
      <c r="BK144" s="171">
        <f>ROUND(I144*H144,3)</f>
        <v>0</v>
      </c>
      <c r="BL144" s="17" t="s">
        <v>118</v>
      </c>
      <c r="BM144" s="169" t="s">
        <v>152</v>
      </c>
    </row>
    <row r="145" spans="1:65" s="14" customFormat="1" x14ac:dyDescent="0.2">
      <c r="B145" s="180"/>
      <c r="D145" s="173" t="s">
        <v>121</v>
      </c>
      <c r="E145" s="181" t="s">
        <v>1</v>
      </c>
      <c r="F145" s="182" t="s">
        <v>153</v>
      </c>
      <c r="H145" s="183">
        <v>39.71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121</v>
      </c>
      <c r="AU145" s="181" t="s">
        <v>119</v>
      </c>
      <c r="AV145" s="14" t="s">
        <v>119</v>
      </c>
      <c r="AW145" s="14" t="s">
        <v>28</v>
      </c>
      <c r="AX145" s="14" t="s">
        <v>72</v>
      </c>
      <c r="AY145" s="181" t="s">
        <v>112</v>
      </c>
    </row>
    <row r="146" spans="1:65" s="14" customFormat="1" x14ac:dyDescent="0.2">
      <c r="B146" s="180"/>
      <c r="D146" s="173" t="s">
        <v>121</v>
      </c>
      <c r="E146" s="181" t="s">
        <v>1</v>
      </c>
      <c r="F146" s="182" t="s">
        <v>154</v>
      </c>
      <c r="H146" s="183">
        <v>-13.388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1" t="s">
        <v>121</v>
      </c>
      <c r="AU146" s="181" t="s">
        <v>119</v>
      </c>
      <c r="AV146" s="14" t="s">
        <v>119</v>
      </c>
      <c r="AW146" s="14" t="s">
        <v>28</v>
      </c>
      <c r="AX146" s="14" t="s">
        <v>72</v>
      </c>
      <c r="AY146" s="181" t="s">
        <v>112</v>
      </c>
    </row>
    <row r="147" spans="1:65" s="15" customFormat="1" x14ac:dyDescent="0.2">
      <c r="B147" s="188"/>
      <c r="D147" s="173" t="s">
        <v>121</v>
      </c>
      <c r="E147" s="189" t="s">
        <v>1</v>
      </c>
      <c r="F147" s="190" t="s">
        <v>126</v>
      </c>
      <c r="H147" s="191">
        <v>26.321999999999999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89" t="s">
        <v>121</v>
      </c>
      <c r="AU147" s="189" t="s">
        <v>119</v>
      </c>
      <c r="AV147" s="15" t="s">
        <v>118</v>
      </c>
      <c r="AW147" s="15" t="s">
        <v>28</v>
      </c>
      <c r="AX147" s="15" t="s">
        <v>80</v>
      </c>
      <c r="AY147" s="189" t="s">
        <v>112</v>
      </c>
    </row>
    <row r="148" spans="1:65" s="2" customFormat="1" ht="36" customHeight="1" x14ac:dyDescent="0.2">
      <c r="A148" s="32"/>
      <c r="B148" s="157"/>
      <c r="C148" s="158" t="s">
        <v>155</v>
      </c>
      <c r="D148" s="158" t="s">
        <v>114</v>
      </c>
      <c r="E148" s="159" t="s">
        <v>156</v>
      </c>
      <c r="F148" s="160" t="s">
        <v>157</v>
      </c>
      <c r="G148" s="161" t="s">
        <v>139</v>
      </c>
      <c r="H148" s="162">
        <v>105.288</v>
      </c>
      <c r="I148" s="163"/>
      <c r="J148" s="162">
        <f>ROUND(I148*H148,3)</f>
        <v>0</v>
      </c>
      <c r="K148" s="164"/>
      <c r="L148" s="33"/>
      <c r="M148" s="165" t="s">
        <v>1</v>
      </c>
      <c r="N148" s="166" t="s">
        <v>38</v>
      </c>
      <c r="O148" s="58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9" t="s">
        <v>118</v>
      </c>
      <c r="AT148" s="169" t="s">
        <v>114</v>
      </c>
      <c r="AU148" s="169" t="s">
        <v>119</v>
      </c>
      <c r="AY148" s="17" t="s">
        <v>112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7" t="s">
        <v>119</v>
      </c>
      <c r="BK148" s="171">
        <f>ROUND(I148*H148,3)</f>
        <v>0</v>
      </c>
      <c r="BL148" s="17" t="s">
        <v>118</v>
      </c>
      <c r="BM148" s="169" t="s">
        <v>158</v>
      </c>
    </row>
    <row r="149" spans="1:65" s="14" customFormat="1" x14ac:dyDescent="0.2">
      <c r="B149" s="180"/>
      <c r="D149" s="173" t="s">
        <v>121</v>
      </c>
      <c r="E149" s="181" t="s">
        <v>1</v>
      </c>
      <c r="F149" s="182" t="s">
        <v>159</v>
      </c>
      <c r="H149" s="183">
        <v>105.288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121</v>
      </c>
      <c r="AU149" s="181" t="s">
        <v>119</v>
      </c>
      <c r="AV149" s="14" t="s">
        <v>119</v>
      </c>
      <c r="AW149" s="14" t="s">
        <v>28</v>
      </c>
      <c r="AX149" s="14" t="s">
        <v>80</v>
      </c>
      <c r="AY149" s="181" t="s">
        <v>112</v>
      </c>
    </row>
    <row r="150" spans="1:65" s="2" customFormat="1" ht="24" customHeight="1" x14ac:dyDescent="0.2">
      <c r="A150" s="32"/>
      <c r="B150" s="157"/>
      <c r="C150" s="158" t="s">
        <v>160</v>
      </c>
      <c r="D150" s="158" t="s">
        <v>114</v>
      </c>
      <c r="E150" s="159" t="s">
        <v>161</v>
      </c>
      <c r="F150" s="160" t="s">
        <v>162</v>
      </c>
      <c r="G150" s="161" t="s">
        <v>139</v>
      </c>
      <c r="H150" s="162">
        <v>13.388</v>
      </c>
      <c r="I150" s="163"/>
      <c r="J150" s="162">
        <f>ROUND(I150*H150,3)</f>
        <v>0</v>
      </c>
      <c r="K150" s="164"/>
      <c r="L150" s="33"/>
      <c r="M150" s="165" t="s">
        <v>1</v>
      </c>
      <c r="N150" s="166" t="s">
        <v>38</v>
      </c>
      <c r="O150" s="58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9" t="s">
        <v>118</v>
      </c>
      <c r="AT150" s="169" t="s">
        <v>114</v>
      </c>
      <c r="AU150" s="169" t="s">
        <v>119</v>
      </c>
      <c r="AY150" s="17" t="s">
        <v>112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7" t="s">
        <v>119</v>
      </c>
      <c r="BK150" s="171">
        <f>ROUND(I150*H150,3)</f>
        <v>0</v>
      </c>
      <c r="BL150" s="17" t="s">
        <v>118</v>
      </c>
      <c r="BM150" s="169" t="s">
        <v>163</v>
      </c>
    </row>
    <row r="151" spans="1:65" s="13" customFormat="1" x14ac:dyDescent="0.2">
      <c r="B151" s="172"/>
      <c r="D151" s="173" t="s">
        <v>121</v>
      </c>
      <c r="E151" s="174" t="s">
        <v>1</v>
      </c>
      <c r="F151" s="175" t="s">
        <v>141</v>
      </c>
      <c r="H151" s="174" t="s">
        <v>1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4" t="s">
        <v>121</v>
      </c>
      <c r="AU151" s="174" t="s">
        <v>119</v>
      </c>
      <c r="AV151" s="13" t="s">
        <v>80</v>
      </c>
      <c r="AW151" s="13" t="s">
        <v>28</v>
      </c>
      <c r="AX151" s="13" t="s">
        <v>72</v>
      </c>
      <c r="AY151" s="174" t="s">
        <v>112</v>
      </c>
    </row>
    <row r="152" spans="1:65" s="14" customFormat="1" x14ac:dyDescent="0.2">
      <c r="B152" s="180"/>
      <c r="D152" s="173" t="s">
        <v>121</v>
      </c>
      <c r="E152" s="181" t="s">
        <v>1</v>
      </c>
      <c r="F152" s="182" t="s">
        <v>164</v>
      </c>
      <c r="H152" s="183">
        <v>4.7480000000000002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121</v>
      </c>
      <c r="AU152" s="181" t="s">
        <v>119</v>
      </c>
      <c r="AV152" s="14" t="s">
        <v>119</v>
      </c>
      <c r="AW152" s="14" t="s">
        <v>28</v>
      </c>
      <c r="AX152" s="14" t="s">
        <v>72</v>
      </c>
      <c r="AY152" s="181" t="s">
        <v>112</v>
      </c>
    </row>
    <row r="153" spans="1:65" s="14" customFormat="1" x14ac:dyDescent="0.2">
      <c r="B153" s="180"/>
      <c r="D153" s="173" t="s">
        <v>121</v>
      </c>
      <c r="E153" s="181" t="s">
        <v>1</v>
      </c>
      <c r="F153" s="182" t="s">
        <v>165</v>
      </c>
      <c r="H153" s="183">
        <v>8.64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121</v>
      </c>
      <c r="AU153" s="181" t="s">
        <v>119</v>
      </c>
      <c r="AV153" s="14" t="s">
        <v>119</v>
      </c>
      <c r="AW153" s="14" t="s">
        <v>28</v>
      </c>
      <c r="AX153" s="14" t="s">
        <v>72</v>
      </c>
      <c r="AY153" s="181" t="s">
        <v>112</v>
      </c>
    </row>
    <row r="154" spans="1:65" s="15" customFormat="1" x14ac:dyDescent="0.2">
      <c r="B154" s="188"/>
      <c r="D154" s="173" t="s">
        <v>121</v>
      </c>
      <c r="E154" s="189" t="s">
        <v>1</v>
      </c>
      <c r="F154" s="190" t="s">
        <v>126</v>
      </c>
      <c r="H154" s="191">
        <v>13.388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121</v>
      </c>
      <c r="AU154" s="189" t="s">
        <v>119</v>
      </c>
      <c r="AV154" s="15" t="s">
        <v>118</v>
      </c>
      <c r="AW154" s="15" t="s">
        <v>28</v>
      </c>
      <c r="AX154" s="15" t="s">
        <v>80</v>
      </c>
      <c r="AY154" s="189" t="s">
        <v>112</v>
      </c>
    </row>
    <row r="155" spans="1:65" s="2" customFormat="1" ht="16.5" customHeight="1" x14ac:dyDescent="0.2">
      <c r="A155" s="32"/>
      <c r="B155" s="157"/>
      <c r="C155" s="158" t="s">
        <v>166</v>
      </c>
      <c r="D155" s="158" t="s">
        <v>114</v>
      </c>
      <c r="E155" s="159" t="s">
        <v>167</v>
      </c>
      <c r="F155" s="160" t="s">
        <v>168</v>
      </c>
      <c r="G155" s="161" t="s">
        <v>117</v>
      </c>
      <c r="H155" s="162">
        <v>149.94999999999999</v>
      </c>
      <c r="I155" s="163"/>
      <c r="J155" s="162">
        <f>ROUND(I155*H155,3)</f>
        <v>0</v>
      </c>
      <c r="K155" s="164"/>
      <c r="L155" s="33"/>
      <c r="M155" s="165" t="s">
        <v>1</v>
      </c>
      <c r="N155" s="166" t="s">
        <v>38</v>
      </c>
      <c r="O155" s="58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9" t="s">
        <v>118</v>
      </c>
      <c r="AT155" s="169" t="s">
        <v>114</v>
      </c>
      <c r="AU155" s="169" t="s">
        <v>119</v>
      </c>
      <c r="AY155" s="17" t="s">
        <v>112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7" t="s">
        <v>119</v>
      </c>
      <c r="BK155" s="171">
        <f>ROUND(I155*H155,3)</f>
        <v>0</v>
      </c>
      <c r="BL155" s="17" t="s">
        <v>118</v>
      </c>
      <c r="BM155" s="169" t="s">
        <v>169</v>
      </c>
    </row>
    <row r="156" spans="1:65" s="13" customFormat="1" x14ac:dyDescent="0.2">
      <c r="B156" s="172"/>
      <c r="D156" s="173" t="s">
        <v>121</v>
      </c>
      <c r="E156" s="174" t="s">
        <v>1</v>
      </c>
      <c r="F156" s="175" t="s">
        <v>141</v>
      </c>
      <c r="H156" s="174" t="s">
        <v>1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4" t="s">
        <v>121</v>
      </c>
      <c r="AU156" s="174" t="s">
        <v>119</v>
      </c>
      <c r="AV156" s="13" t="s">
        <v>80</v>
      </c>
      <c r="AW156" s="13" t="s">
        <v>28</v>
      </c>
      <c r="AX156" s="13" t="s">
        <v>72</v>
      </c>
      <c r="AY156" s="174" t="s">
        <v>112</v>
      </c>
    </row>
    <row r="157" spans="1:65" s="14" customFormat="1" x14ac:dyDescent="0.2">
      <c r="B157" s="180"/>
      <c r="D157" s="173" t="s">
        <v>121</v>
      </c>
      <c r="E157" s="181" t="s">
        <v>1</v>
      </c>
      <c r="F157" s="182" t="s">
        <v>170</v>
      </c>
      <c r="H157" s="183">
        <v>52.75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121</v>
      </c>
      <c r="AU157" s="181" t="s">
        <v>119</v>
      </c>
      <c r="AV157" s="14" t="s">
        <v>119</v>
      </c>
      <c r="AW157" s="14" t="s">
        <v>28</v>
      </c>
      <c r="AX157" s="14" t="s">
        <v>72</v>
      </c>
      <c r="AY157" s="181" t="s">
        <v>112</v>
      </c>
    </row>
    <row r="158" spans="1:65" s="14" customFormat="1" x14ac:dyDescent="0.2">
      <c r="B158" s="180"/>
      <c r="D158" s="173" t="s">
        <v>121</v>
      </c>
      <c r="E158" s="181" t="s">
        <v>1</v>
      </c>
      <c r="F158" s="182" t="s">
        <v>171</v>
      </c>
      <c r="H158" s="183">
        <v>97.2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121</v>
      </c>
      <c r="AU158" s="181" t="s">
        <v>119</v>
      </c>
      <c r="AV158" s="14" t="s">
        <v>119</v>
      </c>
      <c r="AW158" s="14" t="s">
        <v>28</v>
      </c>
      <c r="AX158" s="14" t="s">
        <v>72</v>
      </c>
      <c r="AY158" s="181" t="s">
        <v>112</v>
      </c>
    </row>
    <row r="159" spans="1:65" s="15" customFormat="1" x14ac:dyDescent="0.2">
      <c r="B159" s="188"/>
      <c r="D159" s="173" t="s">
        <v>121</v>
      </c>
      <c r="E159" s="189" t="s">
        <v>1</v>
      </c>
      <c r="F159" s="190" t="s">
        <v>126</v>
      </c>
      <c r="H159" s="191">
        <v>149.94999999999999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121</v>
      </c>
      <c r="AU159" s="189" t="s">
        <v>119</v>
      </c>
      <c r="AV159" s="15" t="s">
        <v>118</v>
      </c>
      <c r="AW159" s="15" t="s">
        <v>28</v>
      </c>
      <c r="AX159" s="15" t="s">
        <v>80</v>
      </c>
      <c r="AY159" s="189" t="s">
        <v>112</v>
      </c>
    </row>
    <row r="160" spans="1:65" s="12" customFormat="1" ht="22.9" customHeight="1" x14ac:dyDescent="0.2">
      <c r="B160" s="144"/>
      <c r="D160" s="145" t="s">
        <v>71</v>
      </c>
      <c r="E160" s="155" t="s">
        <v>119</v>
      </c>
      <c r="F160" s="155" t="s">
        <v>172</v>
      </c>
      <c r="I160" s="147"/>
      <c r="J160" s="156">
        <f>BK160</f>
        <v>0</v>
      </c>
      <c r="L160" s="144"/>
      <c r="M160" s="149"/>
      <c r="N160" s="150"/>
      <c r="O160" s="150"/>
      <c r="P160" s="151">
        <f>SUM(P161:P165)</f>
        <v>0</v>
      </c>
      <c r="Q160" s="150"/>
      <c r="R160" s="151">
        <f>SUM(R161:R165)</f>
        <v>15.520859999999999</v>
      </c>
      <c r="S160" s="150"/>
      <c r="T160" s="152">
        <f>SUM(T161:T165)</f>
        <v>0</v>
      </c>
      <c r="AR160" s="145" t="s">
        <v>80</v>
      </c>
      <c r="AT160" s="153" t="s">
        <v>71</v>
      </c>
      <c r="AU160" s="153" t="s">
        <v>80</v>
      </c>
      <c r="AY160" s="145" t="s">
        <v>112</v>
      </c>
      <c r="BK160" s="154">
        <f>SUM(BK161:BK165)</f>
        <v>0</v>
      </c>
    </row>
    <row r="161" spans="1:65" s="2" customFormat="1" ht="24" customHeight="1" x14ac:dyDescent="0.2">
      <c r="A161" s="32"/>
      <c r="B161" s="157"/>
      <c r="C161" s="158" t="s">
        <v>173</v>
      </c>
      <c r="D161" s="158" t="s">
        <v>114</v>
      </c>
      <c r="E161" s="159" t="s">
        <v>174</v>
      </c>
      <c r="F161" s="160" t="s">
        <v>175</v>
      </c>
      <c r="G161" s="161" t="s">
        <v>139</v>
      </c>
      <c r="H161" s="162">
        <v>7.4980000000000002</v>
      </c>
      <c r="I161" s="163"/>
      <c r="J161" s="162">
        <f>ROUND(I161*H161,3)</f>
        <v>0</v>
      </c>
      <c r="K161" s="164"/>
      <c r="L161" s="33"/>
      <c r="M161" s="165" t="s">
        <v>1</v>
      </c>
      <c r="N161" s="166" t="s">
        <v>38</v>
      </c>
      <c r="O161" s="58"/>
      <c r="P161" s="167">
        <f>O161*H161</f>
        <v>0</v>
      </c>
      <c r="Q161" s="167">
        <v>2.0699999999999998</v>
      </c>
      <c r="R161" s="167">
        <f>Q161*H161</f>
        <v>15.520859999999999</v>
      </c>
      <c r="S161" s="167">
        <v>0</v>
      </c>
      <c r="T161" s="16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9" t="s">
        <v>118</v>
      </c>
      <c r="AT161" s="169" t="s">
        <v>114</v>
      </c>
      <c r="AU161" s="169" t="s">
        <v>119</v>
      </c>
      <c r="AY161" s="17" t="s">
        <v>112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7" t="s">
        <v>119</v>
      </c>
      <c r="BK161" s="171">
        <f>ROUND(I161*H161,3)</f>
        <v>0</v>
      </c>
      <c r="BL161" s="17" t="s">
        <v>118</v>
      </c>
      <c r="BM161" s="169" t="s">
        <v>176</v>
      </c>
    </row>
    <row r="162" spans="1:65" s="13" customFormat="1" x14ac:dyDescent="0.2">
      <c r="B162" s="172"/>
      <c r="D162" s="173" t="s">
        <v>121</v>
      </c>
      <c r="E162" s="174" t="s">
        <v>1</v>
      </c>
      <c r="F162" s="175" t="s">
        <v>141</v>
      </c>
      <c r="H162" s="174" t="s">
        <v>1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4" t="s">
        <v>121</v>
      </c>
      <c r="AU162" s="174" t="s">
        <v>119</v>
      </c>
      <c r="AV162" s="13" t="s">
        <v>80</v>
      </c>
      <c r="AW162" s="13" t="s">
        <v>28</v>
      </c>
      <c r="AX162" s="13" t="s">
        <v>72</v>
      </c>
      <c r="AY162" s="174" t="s">
        <v>112</v>
      </c>
    </row>
    <row r="163" spans="1:65" s="14" customFormat="1" x14ac:dyDescent="0.2">
      <c r="B163" s="180"/>
      <c r="D163" s="173" t="s">
        <v>121</v>
      </c>
      <c r="E163" s="181" t="s">
        <v>1</v>
      </c>
      <c r="F163" s="182" t="s">
        <v>177</v>
      </c>
      <c r="H163" s="183">
        <v>2.6379999999999999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121</v>
      </c>
      <c r="AU163" s="181" t="s">
        <v>119</v>
      </c>
      <c r="AV163" s="14" t="s">
        <v>119</v>
      </c>
      <c r="AW163" s="14" t="s">
        <v>28</v>
      </c>
      <c r="AX163" s="14" t="s">
        <v>72</v>
      </c>
      <c r="AY163" s="181" t="s">
        <v>112</v>
      </c>
    </row>
    <row r="164" spans="1:65" s="14" customFormat="1" x14ac:dyDescent="0.2">
      <c r="B164" s="180"/>
      <c r="D164" s="173" t="s">
        <v>121</v>
      </c>
      <c r="E164" s="181" t="s">
        <v>1</v>
      </c>
      <c r="F164" s="182" t="s">
        <v>178</v>
      </c>
      <c r="H164" s="183">
        <v>4.8600000000000003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121</v>
      </c>
      <c r="AU164" s="181" t="s">
        <v>119</v>
      </c>
      <c r="AV164" s="14" t="s">
        <v>119</v>
      </c>
      <c r="AW164" s="14" t="s">
        <v>28</v>
      </c>
      <c r="AX164" s="14" t="s">
        <v>72</v>
      </c>
      <c r="AY164" s="181" t="s">
        <v>112</v>
      </c>
    </row>
    <row r="165" spans="1:65" s="15" customFormat="1" x14ac:dyDescent="0.2">
      <c r="B165" s="188"/>
      <c r="D165" s="173" t="s">
        <v>121</v>
      </c>
      <c r="E165" s="189" t="s">
        <v>1</v>
      </c>
      <c r="F165" s="190" t="s">
        <v>126</v>
      </c>
      <c r="H165" s="191">
        <v>7.4980000000000002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89" t="s">
        <v>121</v>
      </c>
      <c r="AU165" s="189" t="s">
        <v>119</v>
      </c>
      <c r="AV165" s="15" t="s">
        <v>118</v>
      </c>
      <c r="AW165" s="15" t="s">
        <v>28</v>
      </c>
      <c r="AX165" s="15" t="s">
        <v>80</v>
      </c>
      <c r="AY165" s="189" t="s">
        <v>112</v>
      </c>
    </row>
    <row r="166" spans="1:65" s="12" customFormat="1" ht="22.9" customHeight="1" x14ac:dyDescent="0.2">
      <c r="B166" s="144"/>
      <c r="D166" s="145" t="s">
        <v>71</v>
      </c>
      <c r="E166" s="155" t="s">
        <v>144</v>
      </c>
      <c r="F166" s="155" t="s">
        <v>179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SUM(P167:P174)</f>
        <v>0</v>
      </c>
      <c r="Q166" s="150"/>
      <c r="R166" s="151">
        <f>SUM(R167:R174)</f>
        <v>15.2089452</v>
      </c>
      <c r="S166" s="150"/>
      <c r="T166" s="152">
        <f>SUM(T167:T174)</f>
        <v>0</v>
      </c>
      <c r="AR166" s="145" t="s">
        <v>80</v>
      </c>
      <c r="AT166" s="153" t="s">
        <v>71</v>
      </c>
      <c r="AU166" s="153" t="s">
        <v>80</v>
      </c>
      <c r="AY166" s="145" t="s">
        <v>112</v>
      </c>
      <c r="BK166" s="154">
        <f>SUM(BK167:BK174)</f>
        <v>0</v>
      </c>
    </row>
    <row r="167" spans="1:65" s="2" customFormat="1" ht="16.5" customHeight="1" x14ac:dyDescent="0.2">
      <c r="A167" s="32"/>
      <c r="B167" s="157"/>
      <c r="C167" s="158" t="s">
        <v>180</v>
      </c>
      <c r="D167" s="158" t="s">
        <v>114</v>
      </c>
      <c r="E167" s="159" t="s">
        <v>181</v>
      </c>
      <c r="F167" s="160" t="s">
        <v>182</v>
      </c>
      <c r="G167" s="161" t="s">
        <v>117</v>
      </c>
      <c r="H167" s="162">
        <v>310.26</v>
      </c>
      <c r="I167" s="163"/>
      <c r="J167" s="162">
        <f>ROUND(I167*H167,3)</f>
        <v>0</v>
      </c>
      <c r="K167" s="164"/>
      <c r="L167" s="33"/>
      <c r="M167" s="165" t="s">
        <v>1</v>
      </c>
      <c r="N167" s="166" t="s">
        <v>38</v>
      </c>
      <c r="O167" s="58"/>
      <c r="P167" s="167">
        <f>O167*H167</f>
        <v>0</v>
      </c>
      <c r="Q167" s="167">
        <v>4.9020000000000001E-2</v>
      </c>
      <c r="R167" s="167">
        <f>Q167*H167</f>
        <v>15.2089452</v>
      </c>
      <c r="S167" s="167">
        <v>0</v>
      </c>
      <c r="T167" s="16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9" t="s">
        <v>118</v>
      </c>
      <c r="AT167" s="169" t="s">
        <v>114</v>
      </c>
      <c r="AU167" s="169" t="s">
        <v>119</v>
      </c>
      <c r="AY167" s="17" t="s">
        <v>112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7" t="s">
        <v>119</v>
      </c>
      <c r="BK167" s="171">
        <f>ROUND(I167*H167,3)</f>
        <v>0</v>
      </c>
      <c r="BL167" s="17" t="s">
        <v>118</v>
      </c>
      <c r="BM167" s="169" t="s">
        <v>183</v>
      </c>
    </row>
    <row r="168" spans="1:65" s="13" customFormat="1" x14ac:dyDescent="0.2">
      <c r="B168" s="172"/>
      <c r="D168" s="173" t="s">
        <v>121</v>
      </c>
      <c r="E168" s="174" t="s">
        <v>1</v>
      </c>
      <c r="F168" s="175" t="s">
        <v>122</v>
      </c>
      <c r="H168" s="174" t="s">
        <v>1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4" t="s">
        <v>121</v>
      </c>
      <c r="AU168" s="174" t="s">
        <v>119</v>
      </c>
      <c r="AV168" s="13" t="s">
        <v>80</v>
      </c>
      <c r="AW168" s="13" t="s">
        <v>28</v>
      </c>
      <c r="AX168" s="13" t="s">
        <v>72</v>
      </c>
      <c r="AY168" s="174" t="s">
        <v>112</v>
      </c>
    </row>
    <row r="169" spans="1:65" s="14" customFormat="1" x14ac:dyDescent="0.2">
      <c r="B169" s="180"/>
      <c r="D169" s="173" t="s">
        <v>121</v>
      </c>
      <c r="E169" s="181" t="s">
        <v>1</v>
      </c>
      <c r="F169" s="182" t="s">
        <v>123</v>
      </c>
      <c r="H169" s="183">
        <v>99.52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121</v>
      </c>
      <c r="AU169" s="181" t="s">
        <v>119</v>
      </c>
      <c r="AV169" s="14" t="s">
        <v>119</v>
      </c>
      <c r="AW169" s="14" t="s">
        <v>28</v>
      </c>
      <c r="AX169" s="14" t="s">
        <v>72</v>
      </c>
      <c r="AY169" s="181" t="s">
        <v>112</v>
      </c>
    </row>
    <row r="170" spans="1:65" s="14" customFormat="1" x14ac:dyDescent="0.2">
      <c r="B170" s="180"/>
      <c r="D170" s="173" t="s">
        <v>121</v>
      </c>
      <c r="E170" s="181" t="s">
        <v>1</v>
      </c>
      <c r="F170" s="182" t="s">
        <v>124</v>
      </c>
      <c r="H170" s="183">
        <v>109.87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121</v>
      </c>
      <c r="AU170" s="181" t="s">
        <v>119</v>
      </c>
      <c r="AV170" s="14" t="s">
        <v>119</v>
      </c>
      <c r="AW170" s="14" t="s">
        <v>28</v>
      </c>
      <c r="AX170" s="14" t="s">
        <v>72</v>
      </c>
      <c r="AY170" s="181" t="s">
        <v>112</v>
      </c>
    </row>
    <row r="171" spans="1:65" s="14" customFormat="1" x14ac:dyDescent="0.2">
      <c r="B171" s="180"/>
      <c r="D171" s="173" t="s">
        <v>121</v>
      </c>
      <c r="E171" s="181" t="s">
        <v>1</v>
      </c>
      <c r="F171" s="182" t="s">
        <v>125</v>
      </c>
      <c r="H171" s="183">
        <v>100.56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121</v>
      </c>
      <c r="AU171" s="181" t="s">
        <v>119</v>
      </c>
      <c r="AV171" s="14" t="s">
        <v>119</v>
      </c>
      <c r="AW171" s="14" t="s">
        <v>28</v>
      </c>
      <c r="AX171" s="14" t="s">
        <v>72</v>
      </c>
      <c r="AY171" s="181" t="s">
        <v>112</v>
      </c>
    </row>
    <row r="172" spans="1:65" s="15" customFormat="1" x14ac:dyDescent="0.2">
      <c r="B172" s="188"/>
      <c r="D172" s="173" t="s">
        <v>121</v>
      </c>
      <c r="E172" s="189" t="s">
        <v>1</v>
      </c>
      <c r="F172" s="190" t="s">
        <v>126</v>
      </c>
      <c r="H172" s="191">
        <v>309.95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121</v>
      </c>
      <c r="AU172" s="189" t="s">
        <v>119</v>
      </c>
      <c r="AV172" s="15" t="s">
        <v>118</v>
      </c>
      <c r="AW172" s="15" t="s">
        <v>28</v>
      </c>
      <c r="AX172" s="15" t="s">
        <v>72</v>
      </c>
      <c r="AY172" s="189" t="s">
        <v>112</v>
      </c>
    </row>
    <row r="173" spans="1:65" s="14" customFormat="1" x14ac:dyDescent="0.2">
      <c r="B173" s="180"/>
      <c r="D173" s="173" t="s">
        <v>121</v>
      </c>
      <c r="E173" s="181" t="s">
        <v>1</v>
      </c>
      <c r="F173" s="182" t="s">
        <v>184</v>
      </c>
      <c r="H173" s="183">
        <v>310.26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121</v>
      </c>
      <c r="AU173" s="181" t="s">
        <v>119</v>
      </c>
      <c r="AV173" s="14" t="s">
        <v>119</v>
      </c>
      <c r="AW173" s="14" t="s">
        <v>28</v>
      </c>
      <c r="AX173" s="14" t="s">
        <v>72</v>
      </c>
      <c r="AY173" s="181" t="s">
        <v>112</v>
      </c>
    </row>
    <row r="174" spans="1:65" s="15" customFormat="1" x14ac:dyDescent="0.2">
      <c r="B174" s="188"/>
      <c r="D174" s="173" t="s">
        <v>121</v>
      </c>
      <c r="E174" s="189" t="s">
        <v>1</v>
      </c>
      <c r="F174" s="190" t="s">
        <v>126</v>
      </c>
      <c r="H174" s="191">
        <v>310.26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89" t="s">
        <v>121</v>
      </c>
      <c r="AU174" s="189" t="s">
        <v>119</v>
      </c>
      <c r="AV174" s="15" t="s">
        <v>118</v>
      </c>
      <c r="AW174" s="15" t="s">
        <v>28</v>
      </c>
      <c r="AX174" s="15" t="s">
        <v>80</v>
      </c>
      <c r="AY174" s="189" t="s">
        <v>112</v>
      </c>
    </row>
    <row r="175" spans="1:65" s="12" customFormat="1" ht="22.9" customHeight="1" x14ac:dyDescent="0.2">
      <c r="B175" s="144"/>
      <c r="D175" s="145" t="s">
        <v>71</v>
      </c>
      <c r="E175" s="155" t="s">
        <v>166</v>
      </c>
      <c r="F175" s="155" t="s">
        <v>185</v>
      </c>
      <c r="I175" s="147"/>
      <c r="J175" s="156">
        <f>BK175</f>
        <v>0</v>
      </c>
      <c r="L175" s="144"/>
      <c r="M175" s="149"/>
      <c r="N175" s="150"/>
      <c r="O175" s="150"/>
      <c r="P175" s="151">
        <f>P176+SUM(P177:P197)</f>
        <v>0</v>
      </c>
      <c r="Q175" s="150"/>
      <c r="R175" s="151">
        <f>R176+SUM(R177:R197)</f>
        <v>140.22502130000001</v>
      </c>
      <c r="S175" s="150"/>
      <c r="T175" s="152">
        <f>T176+SUM(T177:T197)</f>
        <v>0</v>
      </c>
      <c r="AR175" s="145" t="s">
        <v>80</v>
      </c>
      <c r="AT175" s="153" t="s">
        <v>71</v>
      </c>
      <c r="AU175" s="153" t="s">
        <v>80</v>
      </c>
      <c r="AY175" s="145" t="s">
        <v>112</v>
      </c>
      <c r="BK175" s="154">
        <f>BK176+SUM(BK177:BK197)</f>
        <v>0</v>
      </c>
    </row>
    <row r="176" spans="1:65" s="2" customFormat="1" ht="36" customHeight="1" x14ac:dyDescent="0.2">
      <c r="A176" s="32"/>
      <c r="B176" s="157"/>
      <c r="C176" s="158" t="s">
        <v>186</v>
      </c>
      <c r="D176" s="158" t="s">
        <v>114</v>
      </c>
      <c r="E176" s="159" t="s">
        <v>187</v>
      </c>
      <c r="F176" s="160" t="s">
        <v>188</v>
      </c>
      <c r="G176" s="161" t="s">
        <v>129</v>
      </c>
      <c r="H176" s="162">
        <v>211</v>
      </c>
      <c r="I176" s="163"/>
      <c r="J176" s="162">
        <f>ROUND(I176*H176,3)</f>
        <v>0</v>
      </c>
      <c r="K176" s="164"/>
      <c r="L176" s="33"/>
      <c r="M176" s="165" t="s">
        <v>1</v>
      </c>
      <c r="N176" s="166" t="s">
        <v>38</v>
      </c>
      <c r="O176" s="58"/>
      <c r="P176" s="167">
        <f>O176*H176</f>
        <v>0</v>
      </c>
      <c r="Q176" s="167">
        <v>9.9250000000000005E-2</v>
      </c>
      <c r="R176" s="167">
        <f>Q176*H176</f>
        <v>20.941750000000003</v>
      </c>
      <c r="S176" s="167">
        <v>0</v>
      </c>
      <c r="T176" s="16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9" t="s">
        <v>118</v>
      </c>
      <c r="AT176" s="169" t="s">
        <v>114</v>
      </c>
      <c r="AU176" s="169" t="s">
        <v>119</v>
      </c>
      <c r="AY176" s="17" t="s">
        <v>112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7" t="s">
        <v>119</v>
      </c>
      <c r="BK176" s="171">
        <f>ROUND(I176*H176,3)</f>
        <v>0</v>
      </c>
      <c r="BL176" s="17" t="s">
        <v>118</v>
      </c>
      <c r="BM176" s="169" t="s">
        <v>189</v>
      </c>
    </row>
    <row r="177" spans="1:65" s="13" customFormat="1" x14ac:dyDescent="0.2">
      <c r="B177" s="172"/>
      <c r="D177" s="173" t="s">
        <v>121</v>
      </c>
      <c r="E177" s="174" t="s">
        <v>1</v>
      </c>
      <c r="F177" s="175" t="s">
        <v>190</v>
      </c>
      <c r="H177" s="174" t="s">
        <v>1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4" t="s">
        <v>121</v>
      </c>
      <c r="AU177" s="174" t="s">
        <v>119</v>
      </c>
      <c r="AV177" s="13" t="s">
        <v>80</v>
      </c>
      <c r="AW177" s="13" t="s">
        <v>28</v>
      </c>
      <c r="AX177" s="13" t="s">
        <v>72</v>
      </c>
      <c r="AY177" s="174" t="s">
        <v>112</v>
      </c>
    </row>
    <row r="178" spans="1:65" s="14" customFormat="1" x14ac:dyDescent="0.2">
      <c r="B178" s="180"/>
      <c r="D178" s="173" t="s">
        <v>121</v>
      </c>
      <c r="E178" s="181" t="s">
        <v>1</v>
      </c>
      <c r="F178" s="182" t="s">
        <v>191</v>
      </c>
      <c r="H178" s="183">
        <v>69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121</v>
      </c>
      <c r="AU178" s="181" t="s">
        <v>119</v>
      </c>
      <c r="AV178" s="14" t="s">
        <v>119</v>
      </c>
      <c r="AW178" s="14" t="s">
        <v>28</v>
      </c>
      <c r="AX178" s="14" t="s">
        <v>72</v>
      </c>
      <c r="AY178" s="181" t="s">
        <v>112</v>
      </c>
    </row>
    <row r="179" spans="1:65" s="14" customFormat="1" x14ac:dyDescent="0.2">
      <c r="B179" s="180"/>
      <c r="D179" s="173" t="s">
        <v>121</v>
      </c>
      <c r="E179" s="181" t="s">
        <v>1</v>
      </c>
      <c r="F179" s="182" t="s">
        <v>192</v>
      </c>
      <c r="H179" s="183">
        <v>74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121</v>
      </c>
      <c r="AU179" s="181" t="s">
        <v>119</v>
      </c>
      <c r="AV179" s="14" t="s">
        <v>119</v>
      </c>
      <c r="AW179" s="14" t="s">
        <v>28</v>
      </c>
      <c r="AX179" s="14" t="s">
        <v>72</v>
      </c>
      <c r="AY179" s="181" t="s">
        <v>112</v>
      </c>
    </row>
    <row r="180" spans="1:65" s="14" customFormat="1" x14ac:dyDescent="0.2">
      <c r="B180" s="180"/>
      <c r="D180" s="173" t="s">
        <v>121</v>
      </c>
      <c r="E180" s="181" t="s">
        <v>1</v>
      </c>
      <c r="F180" s="182" t="s">
        <v>193</v>
      </c>
      <c r="H180" s="183">
        <v>68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121</v>
      </c>
      <c r="AU180" s="181" t="s">
        <v>119</v>
      </c>
      <c r="AV180" s="14" t="s">
        <v>119</v>
      </c>
      <c r="AW180" s="14" t="s">
        <v>28</v>
      </c>
      <c r="AX180" s="14" t="s">
        <v>72</v>
      </c>
      <c r="AY180" s="181" t="s">
        <v>112</v>
      </c>
    </row>
    <row r="181" spans="1:65" s="15" customFormat="1" x14ac:dyDescent="0.2">
      <c r="B181" s="188"/>
      <c r="D181" s="173" t="s">
        <v>121</v>
      </c>
      <c r="E181" s="189" t="s">
        <v>1</v>
      </c>
      <c r="F181" s="190" t="s">
        <v>126</v>
      </c>
      <c r="H181" s="191">
        <v>211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121</v>
      </c>
      <c r="AU181" s="189" t="s">
        <v>119</v>
      </c>
      <c r="AV181" s="15" t="s">
        <v>118</v>
      </c>
      <c r="AW181" s="15" t="s">
        <v>28</v>
      </c>
      <c r="AX181" s="15" t="s">
        <v>80</v>
      </c>
      <c r="AY181" s="189" t="s">
        <v>112</v>
      </c>
    </row>
    <row r="182" spans="1:65" s="2" customFormat="1" ht="24" customHeight="1" x14ac:dyDescent="0.2">
      <c r="A182" s="32"/>
      <c r="B182" s="157"/>
      <c r="C182" s="196" t="s">
        <v>194</v>
      </c>
      <c r="D182" s="196" t="s">
        <v>195</v>
      </c>
      <c r="E182" s="197" t="s">
        <v>196</v>
      </c>
      <c r="F182" s="198" t="s">
        <v>197</v>
      </c>
      <c r="G182" s="199" t="s">
        <v>198</v>
      </c>
      <c r="H182" s="200">
        <v>220</v>
      </c>
      <c r="I182" s="201"/>
      <c r="J182" s="200">
        <f>ROUND(I182*H182,3)</f>
        <v>0</v>
      </c>
      <c r="K182" s="202"/>
      <c r="L182" s="203"/>
      <c r="M182" s="204" t="s">
        <v>1</v>
      </c>
      <c r="N182" s="205" t="s">
        <v>38</v>
      </c>
      <c r="O182" s="58"/>
      <c r="P182" s="167">
        <f>O182*H182</f>
        <v>0</v>
      </c>
      <c r="Q182" s="167">
        <v>2.3E-2</v>
      </c>
      <c r="R182" s="167">
        <f>Q182*H182</f>
        <v>5.0599999999999996</v>
      </c>
      <c r="S182" s="167">
        <v>0</v>
      </c>
      <c r="T182" s="16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9" t="s">
        <v>160</v>
      </c>
      <c r="AT182" s="169" t="s">
        <v>195</v>
      </c>
      <c r="AU182" s="169" t="s">
        <v>119</v>
      </c>
      <c r="AY182" s="17" t="s">
        <v>112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7" t="s">
        <v>119</v>
      </c>
      <c r="BK182" s="171">
        <f>ROUND(I182*H182,3)</f>
        <v>0</v>
      </c>
      <c r="BL182" s="17" t="s">
        <v>118</v>
      </c>
      <c r="BM182" s="169" t="s">
        <v>199</v>
      </c>
    </row>
    <row r="183" spans="1:65" s="2" customFormat="1" ht="24" customHeight="1" x14ac:dyDescent="0.2">
      <c r="A183" s="32"/>
      <c r="B183" s="157"/>
      <c r="C183" s="158" t="s">
        <v>200</v>
      </c>
      <c r="D183" s="158" t="s">
        <v>114</v>
      </c>
      <c r="E183" s="159" t="s">
        <v>201</v>
      </c>
      <c r="F183" s="160" t="s">
        <v>202</v>
      </c>
      <c r="G183" s="161" t="s">
        <v>129</v>
      </c>
      <c r="H183" s="162">
        <v>216</v>
      </c>
      <c r="I183" s="163"/>
      <c r="J183" s="162">
        <f>ROUND(I183*H183,3)</f>
        <v>0</v>
      </c>
      <c r="K183" s="164"/>
      <c r="L183" s="33"/>
      <c r="M183" s="165" t="s">
        <v>1</v>
      </c>
      <c r="N183" s="166" t="s">
        <v>38</v>
      </c>
      <c r="O183" s="58"/>
      <c r="P183" s="167">
        <f>O183*H183</f>
        <v>0</v>
      </c>
      <c r="Q183" s="167">
        <v>0.16503999999999999</v>
      </c>
      <c r="R183" s="167">
        <f>Q183*H183</f>
        <v>35.64864</v>
      </c>
      <c r="S183" s="167">
        <v>0</v>
      </c>
      <c r="T183" s="16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9" t="s">
        <v>118</v>
      </c>
      <c r="AT183" s="169" t="s">
        <v>114</v>
      </c>
      <c r="AU183" s="169" t="s">
        <v>119</v>
      </c>
      <c r="AY183" s="17" t="s">
        <v>112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7" t="s">
        <v>119</v>
      </c>
      <c r="BK183" s="171">
        <f>ROUND(I183*H183,3)</f>
        <v>0</v>
      </c>
      <c r="BL183" s="17" t="s">
        <v>118</v>
      </c>
      <c r="BM183" s="169" t="s">
        <v>203</v>
      </c>
    </row>
    <row r="184" spans="1:65" s="13" customFormat="1" x14ac:dyDescent="0.2">
      <c r="B184" s="172"/>
      <c r="D184" s="173" t="s">
        <v>121</v>
      </c>
      <c r="E184" s="174" t="s">
        <v>1</v>
      </c>
      <c r="F184" s="175" t="s">
        <v>190</v>
      </c>
      <c r="H184" s="174" t="s">
        <v>1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4" t="s">
        <v>121</v>
      </c>
      <c r="AU184" s="174" t="s">
        <v>119</v>
      </c>
      <c r="AV184" s="13" t="s">
        <v>80</v>
      </c>
      <c r="AW184" s="13" t="s">
        <v>28</v>
      </c>
      <c r="AX184" s="13" t="s">
        <v>72</v>
      </c>
      <c r="AY184" s="174" t="s">
        <v>112</v>
      </c>
    </row>
    <row r="185" spans="1:65" s="14" customFormat="1" x14ac:dyDescent="0.2">
      <c r="B185" s="180"/>
      <c r="D185" s="173" t="s">
        <v>121</v>
      </c>
      <c r="E185" s="181" t="s">
        <v>1</v>
      </c>
      <c r="F185" s="182" t="s">
        <v>191</v>
      </c>
      <c r="H185" s="183">
        <v>69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121</v>
      </c>
      <c r="AU185" s="181" t="s">
        <v>119</v>
      </c>
      <c r="AV185" s="14" t="s">
        <v>119</v>
      </c>
      <c r="AW185" s="14" t="s">
        <v>28</v>
      </c>
      <c r="AX185" s="14" t="s">
        <v>72</v>
      </c>
      <c r="AY185" s="181" t="s">
        <v>112</v>
      </c>
    </row>
    <row r="186" spans="1:65" s="14" customFormat="1" x14ac:dyDescent="0.2">
      <c r="B186" s="180"/>
      <c r="D186" s="173" t="s">
        <v>121</v>
      </c>
      <c r="E186" s="181" t="s">
        <v>1</v>
      </c>
      <c r="F186" s="182" t="s">
        <v>204</v>
      </c>
      <c r="H186" s="183">
        <v>76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121</v>
      </c>
      <c r="AU186" s="181" t="s">
        <v>119</v>
      </c>
      <c r="AV186" s="14" t="s">
        <v>119</v>
      </c>
      <c r="AW186" s="14" t="s">
        <v>28</v>
      </c>
      <c r="AX186" s="14" t="s">
        <v>72</v>
      </c>
      <c r="AY186" s="181" t="s">
        <v>112</v>
      </c>
    </row>
    <row r="187" spans="1:65" s="14" customFormat="1" x14ac:dyDescent="0.2">
      <c r="B187" s="180"/>
      <c r="D187" s="173" t="s">
        <v>121</v>
      </c>
      <c r="E187" s="181" t="s">
        <v>1</v>
      </c>
      <c r="F187" s="182" t="s">
        <v>205</v>
      </c>
      <c r="H187" s="183">
        <v>71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121</v>
      </c>
      <c r="AU187" s="181" t="s">
        <v>119</v>
      </c>
      <c r="AV187" s="14" t="s">
        <v>119</v>
      </c>
      <c r="AW187" s="14" t="s">
        <v>28</v>
      </c>
      <c r="AX187" s="14" t="s">
        <v>72</v>
      </c>
      <c r="AY187" s="181" t="s">
        <v>112</v>
      </c>
    </row>
    <row r="188" spans="1:65" s="15" customFormat="1" x14ac:dyDescent="0.2">
      <c r="B188" s="188"/>
      <c r="D188" s="173" t="s">
        <v>121</v>
      </c>
      <c r="E188" s="189" t="s">
        <v>1</v>
      </c>
      <c r="F188" s="190" t="s">
        <v>126</v>
      </c>
      <c r="H188" s="191">
        <v>216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121</v>
      </c>
      <c r="AU188" s="189" t="s">
        <v>119</v>
      </c>
      <c r="AV188" s="15" t="s">
        <v>118</v>
      </c>
      <c r="AW188" s="15" t="s">
        <v>28</v>
      </c>
      <c r="AX188" s="15" t="s">
        <v>80</v>
      </c>
      <c r="AY188" s="189" t="s">
        <v>112</v>
      </c>
    </row>
    <row r="189" spans="1:65" s="2" customFormat="1" ht="24" customHeight="1" x14ac:dyDescent="0.2">
      <c r="A189" s="32"/>
      <c r="B189" s="157"/>
      <c r="C189" s="196" t="s">
        <v>206</v>
      </c>
      <c r="D189" s="196" t="s">
        <v>195</v>
      </c>
      <c r="E189" s="197" t="s">
        <v>207</v>
      </c>
      <c r="F189" s="198" t="s">
        <v>208</v>
      </c>
      <c r="G189" s="199" t="s">
        <v>198</v>
      </c>
      <c r="H189" s="200">
        <v>876</v>
      </c>
      <c r="I189" s="201"/>
      <c r="J189" s="200">
        <f>ROUND(I189*H189,3)</f>
        <v>0</v>
      </c>
      <c r="K189" s="202"/>
      <c r="L189" s="203"/>
      <c r="M189" s="204" t="s">
        <v>1</v>
      </c>
      <c r="N189" s="205" t="s">
        <v>38</v>
      </c>
      <c r="O189" s="58"/>
      <c r="P189" s="167">
        <f>O189*H189</f>
        <v>0</v>
      </c>
      <c r="Q189" s="167">
        <v>0.02</v>
      </c>
      <c r="R189" s="167">
        <f>Q189*H189</f>
        <v>17.52</v>
      </c>
      <c r="S189" s="167">
        <v>0</v>
      </c>
      <c r="T189" s="168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9" t="s">
        <v>160</v>
      </c>
      <c r="AT189" s="169" t="s">
        <v>195</v>
      </c>
      <c r="AU189" s="169" t="s">
        <v>119</v>
      </c>
      <c r="AY189" s="17" t="s">
        <v>112</v>
      </c>
      <c r="BE189" s="170">
        <f>IF(N189="základná",J189,0)</f>
        <v>0</v>
      </c>
      <c r="BF189" s="170">
        <f>IF(N189="znížená",J189,0)</f>
        <v>0</v>
      </c>
      <c r="BG189" s="170">
        <f>IF(N189="zákl. prenesená",J189,0)</f>
        <v>0</v>
      </c>
      <c r="BH189" s="170">
        <f>IF(N189="zníž. prenesená",J189,0)</f>
        <v>0</v>
      </c>
      <c r="BI189" s="170">
        <f>IF(N189="nulová",J189,0)</f>
        <v>0</v>
      </c>
      <c r="BJ189" s="17" t="s">
        <v>119</v>
      </c>
      <c r="BK189" s="171">
        <f>ROUND(I189*H189,3)</f>
        <v>0</v>
      </c>
      <c r="BL189" s="17" t="s">
        <v>118</v>
      </c>
      <c r="BM189" s="169" t="s">
        <v>209</v>
      </c>
    </row>
    <row r="190" spans="1:65" s="14" customFormat="1" x14ac:dyDescent="0.2">
      <c r="B190" s="180"/>
      <c r="D190" s="173" t="s">
        <v>121</v>
      </c>
      <c r="E190" s="181" t="s">
        <v>1</v>
      </c>
      <c r="F190" s="182" t="s">
        <v>210</v>
      </c>
      <c r="H190" s="183">
        <v>876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121</v>
      </c>
      <c r="AU190" s="181" t="s">
        <v>119</v>
      </c>
      <c r="AV190" s="14" t="s">
        <v>119</v>
      </c>
      <c r="AW190" s="14" t="s">
        <v>28</v>
      </c>
      <c r="AX190" s="14" t="s">
        <v>80</v>
      </c>
      <c r="AY190" s="181" t="s">
        <v>112</v>
      </c>
    </row>
    <row r="191" spans="1:65" s="2" customFormat="1" ht="24" customHeight="1" x14ac:dyDescent="0.2">
      <c r="A191" s="32"/>
      <c r="B191" s="157"/>
      <c r="C191" s="158" t="s">
        <v>211</v>
      </c>
      <c r="D191" s="158" t="s">
        <v>114</v>
      </c>
      <c r="E191" s="159" t="s">
        <v>212</v>
      </c>
      <c r="F191" s="160" t="s">
        <v>213</v>
      </c>
      <c r="G191" s="161" t="s">
        <v>139</v>
      </c>
      <c r="H191" s="162">
        <v>27.353000000000002</v>
      </c>
      <c r="I191" s="163"/>
      <c r="J191" s="162">
        <f>ROUND(I191*H191,3)</f>
        <v>0</v>
      </c>
      <c r="K191" s="164"/>
      <c r="L191" s="33"/>
      <c r="M191" s="165" t="s">
        <v>1</v>
      </c>
      <c r="N191" s="166" t="s">
        <v>38</v>
      </c>
      <c r="O191" s="58"/>
      <c r="P191" s="167">
        <f>O191*H191</f>
        <v>0</v>
      </c>
      <c r="Q191" s="167">
        <v>2.2321</v>
      </c>
      <c r="R191" s="167">
        <f>Q191*H191</f>
        <v>61.054631300000004</v>
      </c>
      <c r="S191" s="167">
        <v>0</v>
      </c>
      <c r="T191" s="168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9" t="s">
        <v>118</v>
      </c>
      <c r="AT191" s="169" t="s">
        <v>114</v>
      </c>
      <c r="AU191" s="169" t="s">
        <v>119</v>
      </c>
      <c r="AY191" s="17" t="s">
        <v>112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7" t="s">
        <v>119</v>
      </c>
      <c r="BK191" s="171">
        <f>ROUND(I191*H191,3)</f>
        <v>0</v>
      </c>
      <c r="BL191" s="17" t="s">
        <v>118</v>
      </c>
      <c r="BM191" s="169" t="s">
        <v>214</v>
      </c>
    </row>
    <row r="192" spans="1:65" s="14" customFormat="1" x14ac:dyDescent="0.2">
      <c r="B192" s="180"/>
      <c r="D192" s="173" t="s">
        <v>121</v>
      </c>
      <c r="E192" s="181" t="s">
        <v>1</v>
      </c>
      <c r="F192" s="182" t="s">
        <v>215</v>
      </c>
      <c r="H192" s="183">
        <v>7.9130000000000003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121</v>
      </c>
      <c r="AU192" s="181" t="s">
        <v>119</v>
      </c>
      <c r="AV192" s="14" t="s">
        <v>119</v>
      </c>
      <c r="AW192" s="14" t="s">
        <v>28</v>
      </c>
      <c r="AX192" s="14" t="s">
        <v>72</v>
      </c>
      <c r="AY192" s="181" t="s">
        <v>112</v>
      </c>
    </row>
    <row r="193" spans="1:65" s="14" customFormat="1" x14ac:dyDescent="0.2">
      <c r="B193" s="180"/>
      <c r="D193" s="173" t="s">
        <v>121</v>
      </c>
      <c r="E193" s="181" t="s">
        <v>1</v>
      </c>
      <c r="F193" s="182" t="s">
        <v>216</v>
      </c>
      <c r="H193" s="183">
        <v>19.440000000000001</v>
      </c>
      <c r="I193" s="184"/>
      <c r="L193" s="180"/>
      <c r="M193" s="185"/>
      <c r="N193" s="186"/>
      <c r="O193" s="186"/>
      <c r="P193" s="186"/>
      <c r="Q193" s="186"/>
      <c r="R193" s="186"/>
      <c r="S193" s="186"/>
      <c r="T193" s="187"/>
      <c r="AT193" s="181" t="s">
        <v>121</v>
      </c>
      <c r="AU193" s="181" t="s">
        <v>119</v>
      </c>
      <c r="AV193" s="14" t="s">
        <v>119</v>
      </c>
      <c r="AW193" s="14" t="s">
        <v>28</v>
      </c>
      <c r="AX193" s="14" t="s">
        <v>72</v>
      </c>
      <c r="AY193" s="181" t="s">
        <v>112</v>
      </c>
    </row>
    <row r="194" spans="1:65" s="15" customFormat="1" x14ac:dyDescent="0.2">
      <c r="B194" s="188"/>
      <c r="D194" s="173" t="s">
        <v>121</v>
      </c>
      <c r="E194" s="189" t="s">
        <v>1</v>
      </c>
      <c r="F194" s="190" t="s">
        <v>126</v>
      </c>
      <c r="H194" s="191">
        <v>27.353000000000002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89" t="s">
        <v>121</v>
      </c>
      <c r="AU194" s="189" t="s">
        <v>119</v>
      </c>
      <c r="AV194" s="15" t="s">
        <v>118</v>
      </c>
      <c r="AW194" s="15" t="s">
        <v>28</v>
      </c>
      <c r="AX194" s="15" t="s">
        <v>80</v>
      </c>
      <c r="AY194" s="189" t="s">
        <v>112</v>
      </c>
    </row>
    <row r="195" spans="1:65" s="2" customFormat="1" ht="24" customHeight="1" x14ac:dyDescent="0.2">
      <c r="A195" s="32"/>
      <c r="B195" s="157"/>
      <c r="C195" s="158" t="s">
        <v>217</v>
      </c>
      <c r="D195" s="158" t="s">
        <v>114</v>
      </c>
      <c r="E195" s="159" t="s">
        <v>218</v>
      </c>
      <c r="F195" s="160" t="s">
        <v>219</v>
      </c>
      <c r="G195" s="161" t="s">
        <v>117</v>
      </c>
      <c r="H195" s="162">
        <v>309.95</v>
      </c>
      <c r="I195" s="163"/>
      <c r="J195" s="162">
        <f>ROUND(I195*H195,3)</f>
        <v>0</v>
      </c>
      <c r="K195" s="164"/>
      <c r="L195" s="33"/>
      <c r="M195" s="165" t="s">
        <v>1</v>
      </c>
      <c r="N195" s="166" t="s">
        <v>38</v>
      </c>
      <c r="O195" s="58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9" t="s">
        <v>118</v>
      </c>
      <c r="AT195" s="169" t="s">
        <v>114</v>
      </c>
      <c r="AU195" s="169" t="s">
        <v>119</v>
      </c>
      <c r="AY195" s="17" t="s">
        <v>112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7" t="s">
        <v>119</v>
      </c>
      <c r="BK195" s="171">
        <f>ROUND(I195*H195,3)</f>
        <v>0</v>
      </c>
      <c r="BL195" s="17" t="s">
        <v>118</v>
      </c>
      <c r="BM195" s="169" t="s">
        <v>220</v>
      </c>
    </row>
    <row r="196" spans="1:65" s="14" customFormat="1" x14ac:dyDescent="0.2">
      <c r="B196" s="180"/>
      <c r="D196" s="173" t="s">
        <v>121</v>
      </c>
      <c r="E196" s="181" t="s">
        <v>1</v>
      </c>
      <c r="F196" s="182" t="s">
        <v>221</v>
      </c>
      <c r="H196" s="183">
        <v>309.95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121</v>
      </c>
      <c r="AU196" s="181" t="s">
        <v>119</v>
      </c>
      <c r="AV196" s="14" t="s">
        <v>119</v>
      </c>
      <c r="AW196" s="14" t="s">
        <v>28</v>
      </c>
      <c r="AX196" s="14" t="s">
        <v>80</v>
      </c>
      <c r="AY196" s="181" t="s">
        <v>112</v>
      </c>
    </row>
    <row r="197" spans="1:65" s="12" customFormat="1" ht="20.85" customHeight="1" x14ac:dyDescent="0.2">
      <c r="B197" s="144"/>
      <c r="D197" s="145" t="s">
        <v>71</v>
      </c>
      <c r="E197" s="155" t="s">
        <v>222</v>
      </c>
      <c r="F197" s="155" t="s">
        <v>223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SUM(P198:P205)</f>
        <v>0</v>
      </c>
      <c r="Q197" s="150"/>
      <c r="R197" s="151">
        <f>SUM(R198:R205)</f>
        <v>0</v>
      </c>
      <c r="S197" s="150"/>
      <c r="T197" s="152">
        <f>SUM(T198:T205)</f>
        <v>0</v>
      </c>
      <c r="AR197" s="145" t="s">
        <v>80</v>
      </c>
      <c r="AT197" s="153" t="s">
        <v>71</v>
      </c>
      <c r="AU197" s="153" t="s">
        <v>119</v>
      </c>
      <c r="AY197" s="145" t="s">
        <v>112</v>
      </c>
      <c r="BK197" s="154">
        <f>SUM(BK198:BK205)</f>
        <v>0</v>
      </c>
    </row>
    <row r="198" spans="1:65" s="2" customFormat="1" ht="16.5" customHeight="1" x14ac:dyDescent="0.2">
      <c r="A198" s="32"/>
      <c r="B198" s="157"/>
      <c r="C198" s="158" t="s">
        <v>224</v>
      </c>
      <c r="D198" s="158" t="s">
        <v>114</v>
      </c>
      <c r="E198" s="159" t="s">
        <v>225</v>
      </c>
      <c r="F198" s="160" t="s">
        <v>226</v>
      </c>
      <c r="G198" s="161" t="s">
        <v>227</v>
      </c>
      <c r="H198" s="162">
        <v>63.316000000000003</v>
      </c>
      <c r="I198" s="163"/>
      <c r="J198" s="162">
        <f>ROUND(I198*H198,3)</f>
        <v>0</v>
      </c>
      <c r="K198" s="164"/>
      <c r="L198" s="33"/>
      <c r="M198" s="165" t="s">
        <v>1</v>
      </c>
      <c r="N198" s="166" t="s">
        <v>38</v>
      </c>
      <c r="O198" s="58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9" t="s">
        <v>118</v>
      </c>
      <c r="AT198" s="169" t="s">
        <v>114</v>
      </c>
      <c r="AU198" s="169" t="s">
        <v>132</v>
      </c>
      <c r="AY198" s="17" t="s">
        <v>112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7" t="s">
        <v>119</v>
      </c>
      <c r="BK198" s="171">
        <f>ROUND(I198*H198,3)</f>
        <v>0</v>
      </c>
      <c r="BL198" s="17" t="s">
        <v>118</v>
      </c>
      <c r="BM198" s="169" t="s">
        <v>228</v>
      </c>
    </row>
    <row r="199" spans="1:65" s="2" customFormat="1" ht="24" customHeight="1" x14ac:dyDescent="0.2">
      <c r="A199" s="32"/>
      <c r="B199" s="157"/>
      <c r="C199" s="158" t="s">
        <v>229</v>
      </c>
      <c r="D199" s="158" t="s">
        <v>114</v>
      </c>
      <c r="E199" s="159" t="s">
        <v>230</v>
      </c>
      <c r="F199" s="160" t="s">
        <v>231</v>
      </c>
      <c r="G199" s="161" t="s">
        <v>227</v>
      </c>
      <c r="H199" s="162">
        <v>1203.0039999999999</v>
      </c>
      <c r="I199" s="163"/>
      <c r="J199" s="162">
        <f>ROUND(I199*H199,3)</f>
        <v>0</v>
      </c>
      <c r="K199" s="164"/>
      <c r="L199" s="33"/>
      <c r="M199" s="165" t="s">
        <v>1</v>
      </c>
      <c r="N199" s="166" t="s">
        <v>38</v>
      </c>
      <c r="O199" s="58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9" t="s">
        <v>118</v>
      </c>
      <c r="AT199" s="169" t="s">
        <v>114</v>
      </c>
      <c r="AU199" s="169" t="s">
        <v>132</v>
      </c>
      <c r="AY199" s="17" t="s">
        <v>112</v>
      </c>
      <c r="BE199" s="170">
        <f>IF(N199="základná",J199,0)</f>
        <v>0</v>
      </c>
      <c r="BF199" s="170">
        <f>IF(N199="znížená",J199,0)</f>
        <v>0</v>
      </c>
      <c r="BG199" s="170">
        <f>IF(N199="zákl. prenesená",J199,0)</f>
        <v>0</v>
      </c>
      <c r="BH199" s="170">
        <f>IF(N199="zníž. prenesená",J199,0)</f>
        <v>0</v>
      </c>
      <c r="BI199" s="170">
        <f>IF(N199="nulová",J199,0)</f>
        <v>0</v>
      </c>
      <c r="BJ199" s="17" t="s">
        <v>119</v>
      </c>
      <c r="BK199" s="171">
        <f>ROUND(I199*H199,3)</f>
        <v>0</v>
      </c>
      <c r="BL199" s="17" t="s">
        <v>118</v>
      </c>
      <c r="BM199" s="169" t="s">
        <v>232</v>
      </c>
    </row>
    <row r="200" spans="1:65" s="14" customFormat="1" x14ac:dyDescent="0.2">
      <c r="B200" s="180"/>
      <c r="D200" s="173" t="s">
        <v>121</v>
      </c>
      <c r="E200" s="181" t="s">
        <v>1</v>
      </c>
      <c r="F200" s="182" t="s">
        <v>233</v>
      </c>
      <c r="H200" s="183">
        <v>1203.0039999999999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121</v>
      </c>
      <c r="AU200" s="181" t="s">
        <v>132</v>
      </c>
      <c r="AV200" s="14" t="s">
        <v>119</v>
      </c>
      <c r="AW200" s="14" t="s">
        <v>28</v>
      </c>
      <c r="AX200" s="14" t="s">
        <v>80</v>
      </c>
      <c r="AY200" s="181" t="s">
        <v>112</v>
      </c>
    </row>
    <row r="201" spans="1:65" s="2" customFormat="1" ht="24" customHeight="1" x14ac:dyDescent="0.2">
      <c r="A201" s="32"/>
      <c r="B201" s="157"/>
      <c r="C201" s="158" t="s">
        <v>7</v>
      </c>
      <c r="D201" s="158" t="s">
        <v>114</v>
      </c>
      <c r="E201" s="159" t="s">
        <v>234</v>
      </c>
      <c r="F201" s="160" t="s">
        <v>235</v>
      </c>
      <c r="G201" s="161" t="s">
        <v>227</v>
      </c>
      <c r="H201" s="162">
        <v>63.316000000000003</v>
      </c>
      <c r="I201" s="163"/>
      <c r="J201" s="162">
        <f>ROUND(I201*H201,3)</f>
        <v>0</v>
      </c>
      <c r="K201" s="164"/>
      <c r="L201" s="33"/>
      <c r="M201" s="165" t="s">
        <v>1</v>
      </c>
      <c r="N201" s="166" t="s">
        <v>38</v>
      </c>
      <c r="O201" s="58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9" t="s">
        <v>118</v>
      </c>
      <c r="AT201" s="169" t="s">
        <v>114</v>
      </c>
      <c r="AU201" s="169" t="s">
        <v>132</v>
      </c>
      <c r="AY201" s="17" t="s">
        <v>112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7" t="s">
        <v>119</v>
      </c>
      <c r="BK201" s="171">
        <f>ROUND(I201*H201,3)</f>
        <v>0</v>
      </c>
      <c r="BL201" s="17" t="s">
        <v>118</v>
      </c>
      <c r="BM201" s="169" t="s">
        <v>236</v>
      </c>
    </row>
    <row r="202" spans="1:65" s="2" customFormat="1" ht="24" customHeight="1" x14ac:dyDescent="0.2">
      <c r="A202" s="32"/>
      <c r="B202" s="157"/>
      <c r="C202" s="158" t="s">
        <v>237</v>
      </c>
      <c r="D202" s="158" t="s">
        <v>114</v>
      </c>
      <c r="E202" s="159" t="s">
        <v>238</v>
      </c>
      <c r="F202" s="160" t="s">
        <v>239</v>
      </c>
      <c r="G202" s="161" t="s">
        <v>227</v>
      </c>
      <c r="H202" s="162">
        <v>63.316000000000003</v>
      </c>
      <c r="I202" s="163"/>
      <c r="J202" s="162">
        <f>ROUND(I202*H202,3)</f>
        <v>0</v>
      </c>
      <c r="K202" s="164"/>
      <c r="L202" s="33"/>
      <c r="M202" s="165" t="s">
        <v>1</v>
      </c>
      <c r="N202" s="166" t="s">
        <v>38</v>
      </c>
      <c r="O202" s="58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9" t="s">
        <v>118</v>
      </c>
      <c r="AT202" s="169" t="s">
        <v>114</v>
      </c>
      <c r="AU202" s="169" t="s">
        <v>132</v>
      </c>
      <c r="AY202" s="17" t="s">
        <v>112</v>
      </c>
      <c r="BE202" s="170">
        <f>IF(N202="základná",J202,0)</f>
        <v>0</v>
      </c>
      <c r="BF202" s="170">
        <f>IF(N202="znížená",J202,0)</f>
        <v>0</v>
      </c>
      <c r="BG202" s="170">
        <f>IF(N202="zákl. prenesená",J202,0)</f>
        <v>0</v>
      </c>
      <c r="BH202" s="170">
        <f>IF(N202="zníž. prenesená",J202,0)</f>
        <v>0</v>
      </c>
      <c r="BI202" s="170">
        <f>IF(N202="nulová",J202,0)</f>
        <v>0</v>
      </c>
      <c r="BJ202" s="17" t="s">
        <v>119</v>
      </c>
      <c r="BK202" s="171">
        <f>ROUND(I202*H202,3)</f>
        <v>0</v>
      </c>
      <c r="BL202" s="17" t="s">
        <v>118</v>
      </c>
      <c r="BM202" s="169" t="s">
        <v>240</v>
      </c>
    </row>
    <row r="203" spans="1:65" s="2" customFormat="1" ht="24" customHeight="1" x14ac:dyDescent="0.2">
      <c r="A203" s="32"/>
      <c r="B203" s="157"/>
      <c r="C203" s="158" t="s">
        <v>241</v>
      </c>
      <c r="D203" s="158" t="s">
        <v>114</v>
      </c>
      <c r="E203" s="159" t="s">
        <v>242</v>
      </c>
      <c r="F203" s="160" t="s">
        <v>243</v>
      </c>
      <c r="G203" s="161" t="s">
        <v>227</v>
      </c>
      <c r="H203" s="162">
        <v>39.76</v>
      </c>
      <c r="I203" s="163"/>
      <c r="J203" s="162">
        <f>ROUND(I203*H203,3)</f>
        <v>0</v>
      </c>
      <c r="K203" s="164"/>
      <c r="L203" s="33"/>
      <c r="M203" s="165" t="s">
        <v>1</v>
      </c>
      <c r="N203" s="166" t="s">
        <v>38</v>
      </c>
      <c r="O203" s="58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9" t="s">
        <v>118</v>
      </c>
      <c r="AT203" s="169" t="s">
        <v>114</v>
      </c>
      <c r="AU203" s="169" t="s">
        <v>132</v>
      </c>
      <c r="AY203" s="17" t="s">
        <v>112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7" t="s">
        <v>119</v>
      </c>
      <c r="BK203" s="171">
        <f>ROUND(I203*H203,3)</f>
        <v>0</v>
      </c>
      <c r="BL203" s="17" t="s">
        <v>118</v>
      </c>
      <c r="BM203" s="169" t="s">
        <v>244</v>
      </c>
    </row>
    <row r="204" spans="1:65" s="2" customFormat="1" ht="24" customHeight="1" x14ac:dyDescent="0.2">
      <c r="A204" s="32"/>
      <c r="B204" s="157"/>
      <c r="C204" s="158" t="s">
        <v>245</v>
      </c>
      <c r="D204" s="158" t="s">
        <v>114</v>
      </c>
      <c r="E204" s="159" t="s">
        <v>246</v>
      </c>
      <c r="F204" s="160" t="s">
        <v>247</v>
      </c>
      <c r="G204" s="161" t="s">
        <v>227</v>
      </c>
      <c r="H204" s="162">
        <v>23.556000000000001</v>
      </c>
      <c r="I204" s="163"/>
      <c r="J204" s="162">
        <f>ROUND(I204*H204,3)</f>
        <v>0</v>
      </c>
      <c r="K204" s="164"/>
      <c r="L204" s="33"/>
      <c r="M204" s="165" t="s">
        <v>1</v>
      </c>
      <c r="N204" s="166" t="s">
        <v>38</v>
      </c>
      <c r="O204" s="58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9" t="s">
        <v>118</v>
      </c>
      <c r="AT204" s="169" t="s">
        <v>114</v>
      </c>
      <c r="AU204" s="169" t="s">
        <v>132</v>
      </c>
      <c r="AY204" s="17" t="s">
        <v>112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7" t="s">
        <v>119</v>
      </c>
      <c r="BK204" s="171">
        <f>ROUND(I204*H204,3)</f>
        <v>0</v>
      </c>
      <c r="BL204" s="17" t="s">
        <v>118</v>
      </c>
      <c r="BM204" s="169" t="s">
        <v>248</v>
      </c>
    </row>
    <row r="205" spans="1:65" s="2" customFormat="1" ht="16.5" customHeight="1" x14ac:dyDescent="0.2">
      <c r="A205" s="32"/>
      <c r="B205" s="157"/>
      <c r="C205" s="158" t="s">
        <v>249</v>
      </c>
      <c r="D205" s="158" t="s">
        <v>114</v>
      </c>
      <c r="E205" s="159" t="s">
        <v>250</v>
      </c>
      <c r="F205" s="160" t="s">
        <v>251</v>
      </c>
      <c r="G205" s="161" t="s">
        <v>198</v>
      </c>
      <c r="H205" s="162">
        <v>4</v>
      </c>
      <c r="I205" s="163"/>
      <c r="J205" s="162">
        <f>ROUND(I205*H205,3)</f>
        <v>0</v>
      </c>
      <c r="K205" s="164"/>
      <c r="L205" s="33"/>
      <c r="M205" s="165" t="s">
        <v>1</v>
      </c>
      <c r="N205" s="166" t="s">
        <v>38</v>
      </c>
      <c r="O205" s="58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9" t="s">
        <v>118</v>
      </c>
      <c r="AT205" s="169" t="s">
        <v>114</v>
      </c>
      <c r="AU205" s="169" t="s">
        <v>132</v>
      </c>
      <c r="AY205" s="17" t="s">
        <v>112</v>
      </c>
      <c r="BE205" s="170">
        <f>IF(N205="základná",J205,0)</f>
        <v>0</v>
      </c>
      <c r="BF205" s="170">
        <f>IF(N205="znížená",J205,0)</f>
        <v>0</v>
      </c>
      <c r="BG205" s="170">
        <f>IF(N205="zákl. prenesená",J205,0)</f>
        <v>0</v>
      </c>
      <c r="BH205" s="170">
        <f>IF(N205="zníž. prenesená",J205,0)</f>
        <v>0</v>
      </c>
      <c r="BI205" s="170">
        <f>IF(N205="nulová",J205,0)</f>
        <v>0</v>
      </c>
      <c r="BJ205" s="17" t="s">
        <v>119</v>
      </c>
      <c r="BK205" s="171">
        <f>ROUND(I205*H205,3)</f>
        <v>0</v>
      </c>
      <c r="BL205" s="17" t="s">
        <v>118</v>
      </c>
      <c r="BM205" s="169" t="s">
        <v>252</v>
      </c>
    </row>
    <row r="206" spans="1:65" s="12" customFormat="1" ht="22.9" customHeight="1" x14ac:dyDescent="0.2">
      <c r="B206" s="144"/>
      <c r="D206" s="145" t="s">
        <v>71</v>
      </c>
      <c r="E206" s="155" t="s">
        <v>253</v>
      </c>
      <c r="F206" s="155" t="s">
        <v>254</v>
      </c>
      <c r="I206" s="147"/>
      <c r="J206" s="156">
        <f>BK206</f>
        <v>0</v>
      </c>
      <c r="L206" s="144"/>
      <c r="M206" s="149"/>
      <c r="N206" s="150"/>
      <c r="O206" s="150"/>
      <c r="P206" s="151">
        <f>P207</f>
        <v>0</v>
      </c>
      <c r="Q206" s="150"/>
      <c r="R206" s="151">
        <f>R207</f>
        <v>0</v>
      </c>
      <c r="S206" s="150"/>
      <c r="T206" s="152">
        <f>T207</f>
        <v>0</v>
      </c>
      <c r="AR206" s="145" t="s">
        <v>80</v>
      </c>
      <c r="AT206" s="153" t="s">
        <v>71</v>
      </c>
      <c r="AU206" s="153" t="s">
        <v>80</v>
      </c>
      <c r="AY206" s="145" t="s">
        <v>112</v>
      </c>
      <c r="BK206" s="154">
        <f>BK207</f>
        <v>0</v>
      </c>
    </row>
    <row r="207" spans="1:65" s="2" customFormat="1" ht="24" customHeight="1" x14ac:dyDescent="0.2">
      <c r="A207" s="32"/>
      <c r="B207" s="157"/>
      <c r="C207" s="158" t="s">
        <v>255</v>
      </c>
      <c r="D207" s="158" t="s">
        <v>114</v>
      </c>
      <c r="E207" s="159" t="s">
        <v>256</v>
      </c>
      <c r="F207" s="160" t="s">
        <v>257</v>
      </c>
      <c r="G207" s="161" t="s">
        <v>227</v>
      </c>
      <c r="H207" s="162">
        <v>170.97</v>
      </c>
      <c r="I207" s="163"/>
      <c r="J207" s="162">
        <f>ROUND(I207*H207,3)</f>
        <v>0</v>
      </c>
      <c r="K207" s="164"/>
      <c r="L207" s="33"/>
      <c r="M207" s="165" t="s">
        <v>1</v>
      </c>
      <c r="N207" s="166" t="s">
        <v>38</v>
      </c>
      <c r="O207" s="58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9" t="s">
        <v>118</v>
      </c>
      <c r="AT207" s="169" t="s">
        <v>114</v>
      </c>
      <c r="AU207" s="169" t="s">
        <v>119</v>
      </c>
      <c r="AY207" s="17" t="s">
        <v>112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7" t="s">
        <v>119</v>
      </c>
      <c r="BK207" s="171">
        <f>ROUND(I207*H207,3)</f>
        <v>0</v>
      </c>
      <c r="BL207" s="17" t="s">
        <v>118</v>
      </c>
      <c r="BM207" s="169" t="s">
        <v>258</v>
      </c>
    </row>
    <row r="208" spans="1:65" s="12" customFormat="1" ht="25.9" customHeight="1" x14ac:dyDescent="0.2">
      <c r="B208" s="144"/>
      <c r="D208" s="145" t="s">
        <v>71</v>
      </c>
      <c r="E208" s="146" t="s">
        <v>259</v>
      </c>
      <c r="F208" s="146" t="s">
        <v>260</v>
      </c>
      <c r="I208" s="147"/>
      <c r="J208" s="148">
        <f>BK208</f>
        <v>0</v>
      </c>
      <c r="L208" s="144"/>
      <c r="M208" s="149"/>
      <c r="N208" s="150"/>
      <c r="O208" s="150"/>
      <c r="P208" s="151">
        <f>P209</f>
        <v>0</v>
      </c>
      <c r="Q208" s="150"/>
      <c r="R208" s="151">
        <f>R209</f>
        <v>0</v>
      </c>
      <c r="S208" s="150"/>
      <c r="T208" s="152">
        <f>T209</f>
        <v>0</v>
      </c>
      <c r="AR208" s="145" t="s">
        <v>144</v>
      </c>
      <c r="AT208" s="153" t="s">
        <v>71</v>
      </c>
      <c r="AU208" s="153" t="s">
        <v>72</v>
      </c>
      <c r="AY208" s="145" t="s">
        <v>112</v>
      </c>
      <c r="BK208" s="154">
        <f>BK209</f>
        <v>0</v>
      </c>
    </row>
    <row r="209" spans="1:65" s="2" customFormat="1" ht="24" customHeight="1" x14ac:dyDescent="0.2">
      <c r="A209" s="32"/>
      <c r="B209" s="157"/>
      <c r="C209" s="158" t="s">
        <v>261</v>
      </c>
      <c r="D209" s="158" t="s">
        <v>114</v>
      </c>
      <c r="E209" s="159" t="s">
        <v>262</v>
      </c>
      <c r="F209" s="160" t="s">
        <v>263</v>
      </c>
      <c r="G209" s="161" t="s">
        <v>264</v>
      </c>
      <c r="H209" s="162">
        <v>1</v>
      </c>
      <c r="I209" s="163"/>
      <c r="J209" s="162">
        <f>ROUND(I209*H209,3)</f>
        <v>0</v>
      </c>
      <c r="K209" s="164"/>
      <c r="L209" s="33"/>
      <c r="M209" s="206" t="s">
        <v>1</v>
      </c>
      <c r="N209" s="207" t="s">
        <v>38</v>
      </c>
      <c r="O209" s="208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9" t="s">
        <v>265</v>
      </c>
      <c r="AT209" s="169" t="s">
        <v>114</v>
      </c>
      <c r="AU209" s="169" t="s">
        <v>80</v>
      </c>
      <c r="AY209" s="17" t="s">
        <v>112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7" t="s">
        <v>119</v>
      </c>
      <c r="BK209" s="171">
        <f>ROUND(I209*H209,3)</f>
        <v>0</v>
      </c>
      <c r="BL209" s="17" t="s">
        <v>265</v>
      </c>
      <c r="BM209" s="169" t="s">
        <v>266</v>
      </c>
    </row>
    <row r="210" spans="1:65" s="2" customFormat="1" ht="6.95" customHeight="1" x14ac:dyDescent="0.2">
      <c r="A210" s="32"/>
      <c r="B210" s="47"/>
      <c r="C210" s="48"/>
      <c r="D210" s="48"/>
      <c r="E210" s="48"/>
      <c r="F210" s="48"/>
      <c r="G210" s="48"/>
      <c r="H210" s="48"/>
      <c r="I210" s="116"/>
      <c r="J210" s="48"/>
      <c r="K210" s="48"/>
      <c r="L210" s="33"/>
      <c r="M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autoFilter ref="C123:K209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Vlastná stavba</vt:lpstr>
      <vt:lpstr>'Rekapitulácia stavby'!Názvy_tlače</vt:lpstr>
      <vt:lpstr>'SO 01 - Vlastná stavba'!Názvy_tlače</vt:lpstr>
      <vt:lpstr>'Rekapitulácia stavby'!Oblasť_tlače</vt:lpstr>
      <vt:lpstr>'SO 01 - Vlastná stavba'!Oblasť_tlače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2020-10-15T15:36:09Z</dcterms:created>
  <dcterms:modified xsi:type="dcterms:W3CDTF">2020-10-15T15:36:18Z</dcterms:modified>
</cp:coreProperties>
</file>