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íjmy" sheetId="1" r:id="rId1"/>
    <sheet name="Výdavky" sheetId="2" r:id="rId2"/>
  </sheets>
  <definedNames>
    <definedName name="_xlnm.Print_Titles" localSheetId="1">'Výdavky'!$4:$5</definedName>
    <definedName name="_xlnm.Print_Area" localSheetId="0">'Príjmy'!$A$1:$I$198</definedName>
    <definedName name="_xlnm.Print_Area" localSheetId="1">'Výdavky'!$A$1:$K$537</definedName>
  </definedNames>
  <calcPr fullCalcOnLoad="1"/>
</workbook>
</file>

<file path=xl/sharedStrings.xml><?xml version="1.0" encoding="utf-8"?>
<sst xmlns="http://schemas.openxmlformats.org/spreadsheetml/2006/main" count="1381" uniqueCount="466">
  <si>
    <t>Názov</t>
  </si>
  <si>
    <t>Daň z príjmov fyzických osôb</t>
  </si>
  <si>
    <t>Správne poplatky</t>
  </si>
  <si>
    <t>Príjem z výťažkov z lotérií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</si>
  <si>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</si>
  <si>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</si>
  <si>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</si>
  <si>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</si>
  <si>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</si>
  <si>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</si>
  <si>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</si>
  <si>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</si>
  <si>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</si>
  <si>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</si>
  <si>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Dotácia - terénna sociálna práca</t>
  </si>
  <si>
    <t>Príjmy celkom</t>
  </si>
  <si>
    <t>Funkč.</t>
  </si>
  <si>
    <t>Rozp.</t>
  </si>
  <si>
    <t>podprogr.</t>
  </si>
  <si>
    <t>členenie</t>
  </si>
  <si>
    <t>1.</t>
  </si>
  <si>
    <t>Plán., manažm. a kontrola</t>
  </si>
  <si>
    <t>1.1.</t>
  </si>
  <si>
    <t>Výkonný manažment mesta</t>
  </si>
  <si>
    <t>1.1.1.</t>
  </si>
  <si>
    <t>Výkon funkcie primátora</t>
  </si>
  <si>
    <t>S p o l u</t>
  </si>
  <si>
    <t>1.1.2.</t>
  </si>
  <si>
    <t>Zasadnutie orgánov mesta</t>
  </si>
  <si>
    <t>Odmeny poslancom, čl. komisií</t>
  </si>
  <si>
    <t>Odvody do fondov</t>
  </si>
  <si>
    <t>06.2.0.</t>
  </si>
  <si>
    <t>1.3.</t>
  </si>
  <si>
    <t>Kontrolná činnosť</t>
  </si>
  <si>
    <t xml:space="preserve">Mzdové prostriedky </t>
  </si>
  <si>
    <t>1.4.</t>
  </si>
  <si>
    <t>Daňová a rozpočt. politika</t>
  </si>
  <si>
    <t>1.5.</t>
  </si>
  <si>
    <t>Účtovníctvo, audit</t>
  </si>
  <si>
    <t>01.1.2.</t>
  </si>
  <si>
    <t>Audítorské služby</t>
  </si>
  <si>
    <t>1.6.</t>
  </si>
  <si>
    <t>Členstvo v org. a združ.</t>
  </si>
  <si>
    <t>08.4.0.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</si>
  <si>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</si>
  <si>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</si>
  <si>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</si>
  <si>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</si>
  <si>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</si>
  <si>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</si>
  <si>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2.1.3.</t>
  </si>
  <si>
    <t>08.3.0.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</si>
  <si>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</si>
  <si>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</si>
  <si>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</si>
  <si>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</si>
  <si>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</si>
  <si>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</si>
  <si>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</si>
  <si>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</si>
  <si>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</si>
  <si>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</si>
  <si>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</si>
  <si>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3.4.</t>
  </si>
  <si>
    <t>Údržba budov-nebyt. pr.</t>
  </si>
  <si>
    <t>3.6.</t>
  </si>
  <si>
    <t>Príprava projektov</t>
  </si>
  <si>
    <t>3.7.</t>
  </si>
  <si>
    <t>01.6.0.</t>
  </si>
  <si>
    <t>Odmeny pomoc.prac.silám</t>
  </si>
  <si>
    <t>Tovary a služby</t>
  </si>
  <si>
    <t>4.</t>
  </si>
  <si>
    <t>Služby občanom</t>
  </si>
  <si>
    <t>4.1.</t>
  </si>
  <si>
    <t>Matričný úrad</t>
  </si>
  <si>
    <t>01.3.3.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</si>
  <si>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</si>
  <si>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</si>
  <si>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</si>
  <si>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</si>
  <si>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</si>
  <si>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</si>
  <si>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</si>
  <si>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</si>
  <si>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</si>
  <si>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</si>
  <si>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4.4.</t>
  </si>
  <si>
    <t>Stavebný úrad</t>
  </si>
  <si>
    <t>04.4.3.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</si>
  <si>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</si>
  <si>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</si>
  <si>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</si>
  <si>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</si>
  <si>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</si>
  <si>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</si>
  <si>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</si>
  <si>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</si>
  <si>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</si>
  <si>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03.1.0.</t>
  </si>
  <si>
    <t>5.2.</t>
  </si>
  <si>
    <t>Požiarna ochrana</t>
  </si>
  <si>
    <t>03.2.0.</t>
  </si>
  <si>
    <t>5.4.</t>
  </si>
  <si>
    <t>Obsl.kamer.syst.-chr.dielňa</t>
  </si>
  <si>
    <t>6.</t>
  </si>
  <si>
    <t>Odpadové hospodárstvo</t>
  </si>
  <si>
    <t>6.1.</t>
  </si>
  <si>
    <t>Nakladanie s TKO</t>
  </si>
  <si>
    <t>05.1.0.</t>
  </si>
  <si>
    <t>6.2.</t>
  </si>
  <si>
    <t>Separácia odpadu</t>
  </si>
  <si>
    <t>7.</t>
  </si>
  <si>
    <t>Komunikácie</t>
  </si>
  <si>
    <t>7.1.</t>
  </si>
  <si>
    <t>Oprava miestnych komun.</t>
  </si>
  <si>
    <t>04.5.1.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</si>
  <si>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</si>
  <si>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</si>
  <si>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</si>
  <si>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</si>
  <si>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</si>
  <si>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</si>
  <si>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09.1.2.</t>
  </si>
  <si>
    <t>9.4.3.</t>
  </si>
  <si>
    <t>Centrum voľného času</t>
  </si>
  <si>
    <t>09.6.0.1</t>
  </si>
  <si>
    <t>Šk. strav. v špec. ZŠ</t>
  </si>
  <si>
    <t>9.5.4.</t>
  </si>
  <si>
    <t>9.6.</t>
  </si>
  <si>
    <t>Spoločný šk. úrad</t>
  </si>
  <si>
    <t xml:space="preserve">9.7. </t>
  </si>
  <si>
    <t>Ost. šk. zariadenia</t>
  </si>
  <si>
    <t>10.</t>
  </si>
  <si>
    <t xml:space="preserve">Šport                           </t>
  </si>
  <si>
    <t>10.1.</t>
  </si>
  <si>
    <t>Podpora grantovým syst.</t>
  </si>
  <si>
    <t>08.1.0.</t>
  </si>
  <si>
    <t>Dotácia na šport. činnosť</t>
  </si>
  <si>
    <t>11.</t>
  </si>
  <si>
    <t xml:space="preserve">Kultúra          </t>
  </si>
  <si>
    <t>11.1.</t>
  </si>
  <si>
    <t>Mestské kultúrne akcie</t>
  </si>
  <si>
    <t>11.2.</t>
  </si>
  <si>
    <t>11.4.</t>
  </si>
  <si>
    <t>Ost. aktivity v obl. kultúry</t>
  </si>
  <si>
    <t>11.5.</t>
  </si>
  <si>
    <t>Dotácie práv. osobám</t>
  </si>
  <si>
    <t>Dotácie spoloč. organizáciám</t>
  </si>
  <si>
    <t>08.6.0.</t>
  </si>
  <si>
    <t>Dotácie cirkvám</t>
  </si>
  <si>
    <t>12.</t>
  </si>
  <si>
    <t>Prostredie pre život</t>
  </si>
  <si>
    <t>12.1.</t>
  </si>
  <si>
    <t>Údržba ver. zelene a MK</t>
  </si>
  <si>
    <t>12.2.</t>
  </si>
  <si>
    <t>Aktivačná činnosť a MOS</t>
  </si>
  <si>
    <t>12.3.</t>
  </si>
  <si>
    <t>Verejné osvetlenie</t>
  </si>
  <si>
    <t>06.4.0.</t>
  </si>
  <si>
    <t>12.4.</t>
  </si>
  <si>
    <t>Vodné hospodárstvo</t>
  </si>
  <si>
    <t>12.4.2.</t>
  </si>
  <si>
    <t>Inv. akcie a súvisiace výd.</t>
  </si>
  <si>
    <t>12.6.</t>
  </si>
  <si>
    <t>Údržba cint. a dom smútku</t>
  </si>
  <si>
    <t>12.7.</t>
  </si>
  <si>
    <t>Splácanie úrokov, úverov</t>
  </si>
  <si>
    <t>01.7.0.</t>
  </si>
  <si>
    <t>12.8.</t>
  </si>
  <si>
    <t>12.10.</t>
  </si>
  <si>
    <t>Správa nájomných bytov</t>
  </si>
  <si>
    <t>06.1.0.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</si>
  <si>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</si>
  <si>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</si>
  <si>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</si>
  <si>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</si>
  <si>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</si>
  <si>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</si>
  <si>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>13.3.</t>
  </si>
  <si>
    <t>Kluby dôchodcov</t>
  </si>
  <si>
    <t>13.4.</t>
  </si>
  <si>
    <t>Sociálna pomoc deťom</t>
  </si>
  <si>
    <t>13.5.</t>
  </si>
  <si>
    <t>13.6.</t>
  </si>
  <si>
    <t>Dávky v hmotnej núdzi</t>
  </si>
  <si>
    <t>13.7.</t>
  </si>
  <si>
    <t xml:space="preserve">14. </t>
  </si>
  <si>
    <t>Administratíva</t>
  </si>
  <si>
    <t>14.1.</t>
  </si>
  <si>
    <t>Verejná správa</t>
  </si>
  <si>
    <t>14.3.</t>
  </si>
  <si>
    <t>Poplatky za vedenie účtov</t>
  </si>
  <si>
    <t>Výdavky spolu</t>
  </si>
  <si>
    <t>Vlastné príjmy CVČ</t>
  </si>
  <si>
    <t>3.5.</t>
  </si>
  <si>
    <t>Odkúpenie nehnuteľností</t>
  </si>
  <si>
    <t>9.2.3.</t>
  </si>
  <si>
    <t>Pokuty</t>
  </si>
  <si>
    <t>Skutočnosť</t>
  </si>
  <si>
    <t>12.12.</t>
  </si>
  <si>
    <t>Úroky z bankových úverov</t>
  </si>
  <si>
    <t>01.1.1.</t>
  </si>
  <si>
    <t>10.4.0.</t>
  </si>
  <si>
    <t>08.2.0.</t>
  </si>
  <si>
    <t>09.5.0.</t>
  </si>
  <si>
    <t>04.2.1.</t>
  </si>
  <si>
    <t>10.1.2.</t>
  </si>
  <si>
    <t>10.7.0.</t>
  </si>
  <si>
    <t>10.2.0.</t>
  </si>
  <si>
    <t>Dotácia - register adries</t>
  </si>
  <si>
    <t>4.2.2.</t>
  </si>
  <si>
    <t>Register adries - št. dotácia</t>
  </si>
  <si>
    <t>Propagácia,  web.stránka mesta</t>
  </si>
  <si>
    <t>2.1.2.</t>
  </si>
  <si>
    <t>Vydanie publ.o meste a iné propag.materiály</t>
  </si>
  <si>
    <t>Kultúrna činnosť</t>
  </si>
  <si>
    <t>Vrátenie nepoužiteľnej dotácie</t>
  </si>
  <si>
    <t xml:space="preserve">Podpora miestnej zamestnanosti </t>
  </si>
  <si>
    <t>Spolu</t>
  </si>
  <si>
    <t>12.9.</t>
  </si>
  <si>
    <t>Projekt - Ihrisko</t>
  </si>
  <si>
    <t>1.2.</t>
  </si>
  <si>
    <t>Plánovacie dokumenty</t>
  </si>
  <si>
    <t>Modernizácia učební v ZŠ</t>
  </si>
  <si>
    <t>13.8.</t>
  </si>
  <si>
    <t>Realizácia komunitného plánu</t>
  </si>
  <si>
    <t xml:space="preserve">15. </t>
  </si>
  <si>
    <t xml:space="preserve">Podnikateľská činnosť </t>
  </si>
  <si>
    <t>15.1.</t>
  </si>
  <si>
    <t>Podnikateľská činnosť mesta</t>
  </si>
  <si>
    <t>Prípr. projektov - neinv. výd.</t>
  </si>
  <si>
    <t>9.1.3.</t>
  </si>
  <si>
    <t>MŠ - realizácia projektu</t>
  </si>
  <si>
    <t>5.3.</t>
  </si>
  <si>
    <t>Dotácia od iných obcí pre SSÚ</t>
  </si>
  <si>
    <t>Príjem z podnikania</t>
  </si>
  <si>
    <t>Zabezpečenie  volieb</t>
  </si>
  <si>
    <t>Terénna sociálna práca - projekt</t>
  </si>
  <si>
    <t>Občianska poriadková služba - projekt</t>
  </si>
  <si>
    <t>Zar. pre seniorov a súvisiace služby</t>
  </si>
  <si>
    <t>Príjem za separáciu odpadu</t>
  </si>
  <si>
    <t>Rozvoj  mesta - inde nedefinovaný</t>
  </si>
  <si>
    <t>12.4.3.</t>
  </si>
  <si>
    <t>Oprava a obnova - vodné hosp.</t>
  </si>
  <si>
    <t>Kultúrne podujatia mesta</t>
  </si>
  <si>
    <t xml:space="preserve">Návrh </t>
  </si>
  <si>
    <t>pol.</t>
  </si>
  <si>
    <t xml:space="preserve">Poplatok za komunálne odpady </t>
  </si>
  <si>
    <t>Predaj výrobkov, sl. a ostatný príjem</t>
  </si>
  <si>
    <t>Dotácia - obč. poriad. služba</t>
  </si>
  <si>
    <t>Dotácia - dopravné</t>
  </si>
  <si>
    <t xml:space="preserve">            - stravovanie</t>
  </si>
  <si>
    <t xml:space="preserve">            - školské potreby</t>
  </si>
  <si>
    <t>Dotácia na podporu zamestn.chr.d.</t>
  </si>
  <si>
    <t xml:space="preserve">Pridelené rod. prídavky </t>
  </si>
  <si>
    <t>Granty, sponzorské - hasiči a ost.</t>
  </si>
  <si>
    <t>Dot. - modernizácia učební</t>
  </si>
  <si>
    <t>Dot.-projekt: Wifi pre Hurbanovo</t>
  </si>
  <si>
    <t>Prevod št. prostr. z min. roka</t>
  </si>
  <si>
    <t>Prevod prostr. z rezervného fondu</t>
  </si>
  <si>
    <t>Predaj výrobkov, služieb.-odd. kultúry</t>
  </si>
  <si>
    <t>Dotácia - staveb. činnosť - SSÚ</t>
  </si>
  <si>
    <t>Dotácia z NSK - účelová</t>
  </si>
  <si>
    <t>Dotácia - ďalšie účel. dotácia</t>
  </si>
  <si>
    <t>Št. dot. na stravovanie</t>
  </si>
  <si>
    <t>Dotácia na podporu zamestn.-50j</t>
  </si>
  <si>
    <t xml:space="preserve">Dobropisy, vratky                                     </t>
  </si>
  <si>
    <t>Dot.-investičné dotácie z NSK</t>
  </si>
  <si>
    <t>Ihrisko/Cultplay - inv. Dotácia</t>
  </si>
  <si>
    <t>Geodetické práce a iné služby</t>
  </si>
  <si>
    <t>KTV - príprava programov</t>
  </si>
  <si>
    <t>Údržba mestského rozhlasu</t>
  </si>
  <si>
    <t>Vydanie publikácií a propag. mat.</t>
  </si>
  <si>
    <t>Úroky z úverov ŠFRB a env.fond</t>
  </si>
  <si>
    <t>Dotácia neinv. - projekt ihrisko Cultplay</t>
  </si>
  <si>
    <t>9.2.1.</t>
  </si>
  <si>
    <t>ZŠ - ročník 1-4</t>
  </si>
  <si>
    <t>09.1.2.1</t>
  </si>
  <si>
    <t>Mzdové prostriedky</t>
  </si>
  <si>
    <t>ZŠ - ročník 5-9</t>
  </si>
  <si>
    <t>09.2.1.1</t>
  </si>
  <si>
    <t>S p o l u ZŠ</t>
  </si>
  <si>
    <t>9.4.1.</t>
  </si>
  <si>
    <t>Školský klub</t>
  </si>
  <si>
    <t>09.6.0.8</t>
  </si>
  <si>
    <t>S p o l u ŠK</t>
  </si>
  <si>
    <t>9.5.1.</t>
  </si>
  <si>
    <t xml:space="preserve">Školské stravovanie 1-4 </t>
  </si>
  <si>
    <t>09.6.0.2</t>
  </si>
  <si>
    <t>09.6.0.2.</t>
  </si>
  <si>
    <t>Dotácie pre žiakov</t>
  </si>
  <si>
    <t xml:space="preserve">     - doprava žiakov</t>
  </si>
  <si>
    <t xml:space="preserve">     - dopravné prenesené z minulého roku </t>
  </si>
  <si>
    <t>10.7.0.1</t>
  </si>
  <si>
    <t xml:space="preserve">      - šk. potreby </t>
  </si>
  <si>
    <t>Spolu za celú školu</t>
  </si>
  <si>
    <t>9.2.2.</t>
  </si>
  <si>
    <t>ZŠ Árpáda Fesztyho s VJM 1-4.</t>
  </si>
  <si>
    <t>09.1.2.1.</t>
  </si>
  <si>
    <t>ZŠ Árpáda Fesztyho s VJM 5-9.</t>
  </si>
  <si>
    <t>09.2.1.1.</t>
  </si>
  <si>
    <t>9.4.2.</t>
  </si>
  <si>
    <t>09.6.0.8.</t>
  </si>
  <si>
    <t>9.5.2.</t>
  </si>
  <si>
    <t>9.1.2.</t>
  </si>
  <si>
    <t>Materská škola</t>
  </si>
  <si>
    <t>09.1.1.1.</t>
  </si>
  <si>
    <t xml:space="preserve">     - doprava žiakov-ZŠsMŠÁF</t>
  </si>
  <si>
    <t>1.0.7.0.</t>
  </si>
  <si>
    <t xml:space="preserve">      - šk. potreby - ZŠsMŠÁF</t>
  </si>
  <si>
    <t>9.3.</t>
  </si>
  <si>
    <t>Základná umelecká škola</t>
  </si>
  <si>
    <t>0950</t>
  </si>
  <si>
    <t>9.1.1.</t>
  </si>
  <si>
    <t>09111</t>
  </si>
  <si>
    <t>9.5.3.</t>
  </si>
  <si>
    <t>Školská jedáleň pri MŠ</t>
  </si>
  <si>
    <t>09601</t>
  </si>
  <si>
    <t>Spolu za celú MŠ</t>
  </si>
  <si>
    <t>Schv. rozp.</t>
  </si>
  <si>
    <t>Očak. sk.</t>
  </si>
  <si>
    <t>Bežné výdavky - mesto</t>
  </si>
  <si>
    <t>Bež. výd. rozp. organizácie</t>
  </si>
  <si>
    <t xml:space="preserve">S p o l u 1. - 4. </t>
  </si>
  <si>
    <t>Sumarizácia bežných výdavkov mesta</t>
  </si>
  <si>
    <t>Bežné výdavky</t>
  </si>
  <si>
    <t>Bežné výdavky mesta bez rozpočtových organizácií</t>
  </si>
  <si>
    <t>Kapitálové výdavky mesta bez rozpočtových organizácií</t>
  </si>
  <si>
    <t>Smerný územný plán - inv.</t>
  </si>
  <si>
    <t>Nákup pozemkov</t>
  </si>
  <si>
    <t>Projektové dokumentácie</t>
  </si>
  <si>
    <t>Rekonštrukcia budovy</t>
  </si>
  <si>
    <t>09.1.1.</t>
  </si>
  <si>
    <t>Rekonštrukcia MŠ pri ZŠ</t>
  </si>
  <si>
    <t>Projekt-Modernizácia učební</t>
  </si>
  <si>
    <t>Osadenie nových vodomerov</t>
  </si>
  <si>
    <t>Rozšír. vodovod.siete mesta</t>
  </si>
  <si>
    <t>Splátky bankových úverov</t>
  </si>
  <si>
    <t>Splátky úverov ŠFRB a env.fond</t>
  </si>
  <si>
    <t>Investičny rozvoj</t>
  </si>
  <si>
    <t>Realizácia inv. projektov</t>
  </si>
  <si>
    <t>Rekonštr. nebyt. priestorov</t>
  </si>
  <si>
    <t>Kapitálové výdavky</t>
  </si>
  <si>
    <t>Základná škola s materskou školou Á. Fesztyho s VJM, Hurbanovo</t>
  </si>
  <si>
    <t>Základná umelecká škola, Komárňanská 116, Hurbanovo</t>
  </si>
  <si>
    <t>Materská škola Hurbanovo, Nový diel č. 50, Hurbanovo</t>
  </si>
  <si>
    <t>Zariadenie  pre  seniorov - Smaragd, Hurbanovo</t>
  </si>
  <si>
    <t>Sumarizácia kapitálových výdavkov mesta</t>
  </si>
  <si>
    <t>Kapitálové výdavky - mesto</t>
  </si>
  <si>
    <t>Sumarizácia výdavkových finančných operácií mesta</t>
  </si>
  <si>
    <t>Výdavkové finančné operácie</t>
  </si>
  <si>
    <t>Sumarizácia výdavkov mesta</t>
  </si>
  <si>
    <t>Celkové výdavky mesta</t>
  </si>
  <si>
    <t>Bežné príjmy mesta bez rozpočtových organizácií</t>
  </si>
  <si>
    <t>Bežné príjmy</t>
  </si>
  <si>
    <t>Vlastné príjmy</t>
  </si>
  <si>
    <t>Vlastné príjmy - nájomné, za prebyt maj., dobropisy...</t>
  </si>
  <si>
    <t>Režijné náklady ŠJ</t>
  </si>
  <si>
    <t>Z vratiek ZP</t>
  </si>
  <si>
    <t>Dotácia na olympiády</t>
  </si>
  <si>
    <t>Dotácia z ÚPSVaR</t>
  </si>
  <si>
    <t>Projekty</t>
  </si>
  <si>
    <t>Vlasný pr. školy (nájomné, zber papiera)</t>
  </si>
  <si>
    <t>Príspevok zamestnávateľa na stravu</t>
  </si>
  <si>
    <t>Projekty, granty</t>
  </si>
  <si>
    <t>Spolu vlastné príjmy</t>
  </si>
  <si>
    <t>Školné</t>
  </si>
  <si>
    <t>Úroky</t>
  </si>
  <si>
    <t>Získané granty</t>
  </si>
  <si>
    <t>Školné a stravné</t>
  </si>
  <si>
    <t>Získaná dotácia ÚPSVaR</t>
  </si>
  <si>
    <t>Z prenajatých strojov</t>
  </si>
  <si>
    <t>Platby od obyvateľov</t>
  </si>
  <si>
    <t>Bežné príjmy - mesto</t>
  </si>
  <si>
    <t>Bež. príjmy rozp. organizácie</t>
  </si>
  <si>
    <t>Kapitálové príjmy mesta bez rozpočtových organizácií</t>
  </si>
  <si>
    <t>Príjmové finančné operácie mesta bez rozpočtových organizácií</t>
  </si>
  <si>
    <t>ZŠsMŠ ÁF - zostatok z min. rokov ŠJ</t>
  </si>
  <si>
    <t>MŠ - zostatok z minulých rokov ŠJ</t>
  </si>
  <si>
    <t>ZŠ - prostriedky z min. roka</t>
  </si>
  <si>
    <t>Kapitálové príjmy mesta</t>
  </si>
  <si>
    <t>Príjmové finančné operácie - rozpočtové organizácie</t>
  </si>
  <si>
    <t>Príjmové finančné operácie - mesto</t>
  </si>
  <si>
    <t>Príjmové FO - rozp. organizácie</t>
  </si>
  <si>
    <t>Sumarizácia príjmov mesta</t>
  </si>
  <si>
    <t>Kapitálové výd. rozp. organizácií</t>
  </si>
  <si>
    <t>Celkové príjmy mesta</t>
  </si>
  <si>
    <t>P r í j m y v členení na bežné, kapitálové a finančné operácie</t>
  </si>
  <si>
    <t>Daň z nehnuteľností</t>
  </si>
  <si>
    <t>Ostatné miestne dane</t>
  </si>
  <si>
    <t>Príjem z prenájmu</t>
  </si>
  <si>
    <t>ZŠsMŠ ÁF s VJM</t>
  </si>
  <si>
    <t>Č. progr.</t>
  </si>
  <si>
    <t>Základná škola Nám. Konkolyho-Thege č. 2, Hurbanovo</t>
  </si>
  <si>
    <t xml:space="preserve">S p o l u  5. - 9. </t>
  </si>
  <si>
    <t>S p o l u  ZŠ</t>
  </si>
  <si>
    <t>údaje v EUR</t>
  </si>
  <si>
    <t>Výdavky v členení na bežné, kapitálové a finančné operácie</t>
  </si>
  <si>
    <t>2020</t>
  </si>
  <si>
    <t>rozp. 2023</t>
  </si>
  <si>
    <t>12.14.</t>
  </si>
  <si>
    <t>Ochrana - COVID 19</t>
  </si>
  <si>
    <t>02.2.0.</t>
  </si>
  <si>
    <t>Použitie rodinných prídavkov, soc. dávky</t>
  </si>
  <si>
    <t>9.2.5.</t>
  </si>
  <si>
    <t>EU projekt - asistent učiteľa</t>
  </si>
  <si>
    <t>Prevádzkové stroje, zariadenia</t>
  </si>
  <si>
    <t>Revitalizácia parku</t>
  </si>
  <si>
    <t>Zariadenie pre seniorov</t>
  </si>
  <si>
    <t>Rekonštrukcia ZpS Smaragd</t>
  </si>
  <si>
    <t>Ďalšie dotácie na projekty</t>
  </si>
  <si>
    <t>Príjem úverov</t>
  </si>
  <si>
    <t xml:space="preserve">Sumarizácia bežných príjmov </t>
  </si>
  <si>
    <t>Sumarizácia kapitálových príjmov</t>
  </si>
  <si>
    <t xml:space="preserve">Sumarizácia príjmových finančných operácií </t>
  </si>
  <si>
    <t>Bežné trasfery</t>
  </si>
  <si>
    <t>rozp. 2024</t>
  </si>
  <si>
    <t>2021</t>
  </si>
  <si>
    <t>Dotácia - voľby / sčítanie</t>
  </si>
  <si>
    <t>Dotácia - asistent učiteľa</t>
  </si>
  <si>
    <t>Refundácia výd. - COVID19</t>
  </si>
  <si>
    <t xml:space="preserve">Dotácia - Geotermál - neinvest. </t>
  </si>
  <si>
    <t>Dotácia - envirofond</t>
  </si>
  <si>
    <t>Mestké zdravotné stredisko</t>
  </si>
  <si>
    <t>Rekonštrukcia miestnej komunikácie</t>
  </si>
  <si>
    <t>Údr. cint. a domov smútku</t>
  </si>
  <si>
    <t>Výstavba kolumbária</t>
  </si>
  <si>
    <t>Výstavba multifunk. haly</t>
  </si>
  <si>
    <t>Dotácie, projekty, granty</t>
  </si>
  <si>
    <t>ZUŠ - prostriedky z min. roka</t>
  </si>
  <si>
    <t>Inv. dotácia na využitie geoterám. en.</t>
  </si>
  <si>
    <t>Inv. dot. pre ZŠ na vybavenie ŠJ</t>
  </si>
  <si>
    <t>Inv. dot. na vybudovanie multif. haly</t>
  </si>
  <si>
    <t>Prijatá št. návratná fin. výpomoc</t>
  </si>
  <si>
    <t>Prijatá zábezpeka</t>
  </si>
  <si>
    <t>Realizácia inv. projektu</t>
  </si>
  <si>
    <t>Reprezentačné výdavky</t>
  </si>
  <si>
    <t>Digitálne zastupiteľstvo, ost.výd.</t>
  </si>
  <si>
    <t>Vydáv. mestských novín</t>
  </si>
  <si>
    <t>MŠK prevádzka - dotácia</t>
  </si>
  <si>
    <t>Inv. Dotácia na vodozádržné opatrenia</t>
  </si>
  <si>
    <t>Rozpočet Mesta Hurbanovo na roky 2023, 2024 a 2025</t>
  </si>
  <si>
    <t>2022</t>
  </si>
  <si>
    <t>rozp. 2025</t>
  </si>
  <si>
    <t>Dotácia Smaragd vitamíny</t>
  </si>
  <si>
    <t>Dotácia - odídenci Ukrajina</t>
  </si>
  <si>
    <t>Vlastné príjmy - ŠKD</t>
  </si>
  <si>
    <t>Vlastné príjmy - kuchyňa</t>
  </si>
  <si>
    <t>Dar</t>
  </si>
  <si>
    <t>Vlastné príjmy - MŠ</t>
  </si>
  <si>
    <t>Vlasné príjmy - kuchyňa - doplatok potravín</t>
  </si>
  <si>
    <t>Dobropisy za energiu</t>
  </si>
  <si>
    <t>Vratky zo zdrav.poistenia</t>
  </si>
  <si>
    <t>Príjem z predaja majetku</t>
  </si>
  <si>
    <t>Dot. na rekonštrukciu chodníkov MAS</t>
  </si>
  <si>
    <t xml:space="preserve">Dot. na rekonštrukciu soc. zar. Smaragd </t>
  </si>
  <si>
    <t>Grant od zahraničného subjektu</t>
  </si>
  <si>
    <t>Dot. a osvetlenie náč. chodníka</t>
  </si>
  <si>
    <t>Kreditné úroky</t>
  </si>
  <si>
    <t xml:space="preserve">Školské stravovanie </t>
  </si>
  <si>
    <t>Školské stravovanie</t>
  </si>
  <si>
    <t>Geotermál, rekonštr. budovy, prevádz. prístr.</t>
  </si>
  <si>
    <t>Prevádzkové stroje, zariadenia, osvetl.</t>
  </si>
  <si>
    <t>15.</t>
  </si>
  <si>
    <t>Prevádzkové stroje, prístroje</t>
  </si>
  <si>
    <t>Splátka štátnej fin. výpomoci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</si>
</sst>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000\ 00"/>
    <numFmt numFmtId="183" formatCode="0.000"/>
    <numFmt numFmtId="184" formatCode="0.0"/>
    <numFmt numFmtId="185" formatCode="[$-41B]dddd\,\ d\.\ mmmm\ yyyy"/>
    <numFmt numFmtId="186" formatCode="#,##0.0"/>
  </numFmts>
  <fonts count="68">
    <font>
      <sz val="10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b/>
      <sz val="6"/>
      <name val="Arial"/>
      <family val="2"/>
    </font>
    <font>
      <b/>
      <sz val="6"/>
      <name val="Times New Roman"/>
      <family val="1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sz val="7"/>
      <color indexed="1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40"/>
      <name val="Calibri"/>
      <family val="2"/>
    </font>
    <font>
      <b/>
      <sz val="10"/>
      <name val="Calibri"/>
      <family val="2"/>
    </font>
    <font>
      <b/>
      <sz val="8"/>
      <color indexed="4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b/>
      <sz val="12"/>
      <color indexed="40"/>
      <name val="Arial"/>
      <family val="2"/>
    </font>
    <font>
      <b/>
      <sz val="8"/>
      <color indexed="40"/>
      <name val="Arial"/>
      <family val="2"/>
    </font>
    <font>
      <sz val="8"/>
      <color indexed="4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/>
      <top/>
      <bottom style="hair"/>
    </border>
    <border>
      <left style="thin"/>
      <right/>
      <top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2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0" borderId="0" applyNumberFormat="0" applyBorder="0" applyAlignment="0" applyProtection="0"/>
    <xf numFmtId="0" fontId="53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65" fontId="23" fillId="0" borderId="0" applyFont="0" applyFill="0" applyBorder="0" applyAlignment="0" applyProtection="0"/>
    <xf numFmtId="0" fontId="5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1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0" fillId="19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8" applyNumberFormat="0" applyAlignment="0" applyProtection="0"/>
    <xf numFmtId="0" fontId="64" fillId="2" borderId="8" applyNumberFormat="0" applyAlignment="0" applyProtection="0"/>
    <xf numFmtId="0" fontId="65" fillId="2" borderId="9" applyNumberFormat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54" fillId="1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</cellStyleXfs>
  <cellXfs count="8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3" fillId="0" borderId="0" xfId="33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3" fontId="1" fillId="0" borderId="0" xfId="33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33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33" applyNumberFormat="1" applyFont="1" applyFill="1" applyBorder="1" applyAlignment="1" applyProtection="1">
      <alignment horizontal="right"/>
      <protection/>
    </xf>
    <xf numFmtId="4" fontId="3" fillId="0" borderId="0" xfId="33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174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33" applyNumberFormat="1" applyFont="1" applyFill="1" applyBorder="1" applyAlignment="1" applyProtection="1">
      <alignment horizontal="right"/>
      <protection/>
    </xf>
    <xf numFmtId="3" fontId="9" fillId="0" borderId="0" xfId="33" applyNumberFormat="1" applyFont="1" applyFill="1" applyBorder="1" applyAlignment="1" applyProtection="1">
      <alignment horizontal="right"/>
      <protection/>
    </xf>
    <xf numFmtId="4" fontId="7" fillId="0" borderId="0" xfId="33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0" xfId="33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3" fillId="0" borderId="0" xfId="53" applyFont="1" applyFill="1" applyBorder="1">
      <alignment/>
      <protection/>
    </xf>
    <xf numFmtId="1" fontId="12" fillId="0" borderId="0" xfId="53" applyNumberFormat="1" applyFont="1" applyFill="1" applyBorder="1">
      <alignment/>
      <protection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6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1" fontId="29" fillId="27" borderId="0" xfId="0" applyNumberFormat="1" applyFont="1" applyFill="1" applyBorder="1" applyAlignment="1">
      <alignment/>
    </xf>
    <xf numFmtId="1" fontId="30" fillId="0" borderId="0" xfId="0" applyNumberFormat="1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1" fontId="31" fillId="0" borderId="0" xfId="0" applyNumberFormat="1" applyFont="1" applyFill="1" applyBorder="1" applyAlignment="1">
      <alignment/>
    </xf>
    <xf numFmtId="1" fontId="32" fillId="0" borderId="0" xfId="0" applyNumberFormat="1" applyFont="1" applyFill="1" applyBorder="1" applyAlignment="1">
      <alignment/>
    </xf>
    <xf numFmtId="1" fontId="32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49" fontId="28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9" fontId="27" fillId="0" borderId="0" xfId="0" applyNumberFormat="1" applyFont="1" applyAlignment="1">
      <alignment/>
    </xf>
    <xf numFmtId="0" fontId="3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49" fontId="32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4" fillId="28" borderId="0" xfId="0" applyFont="1" applyFill="1" applyAlignment="1">
      <alignment/>
    </xf>
    <xf numFmtId="0" fontId="8" fillId="28" borderId="0" xfId="0" applyFont="1" applyFill="1" applyAlignment="1">
      <alignment/>
    </xf>
    <xf numFmtId="0" fontId="7" fillId="27" borderId="0" xfId="0" applyFont="1" applyFill="1" applyBorder="1" applyAlignment="1">
      <alignment/>
    </xf>
    <xf numFmtId="0" fontId="8" fillId="27" borderId="0" xfId="0" applyFont="1" applyFill="1" applyBorder="1" applyAlignment="1">
      <alignment/>
    </xf>
    <xf numFmtId="0" fontId="0" fillId="27" borderId="0" xfId="0" applyFont="1" applyFill="1" applyAlignment="1">
      <alignment/>
    </xf>
    <xf numFmtId="1" fontId="26" fillId="27" borderId="0" xfId="0" applyNumberFormat="1" applyFont="1" applyFill="1" applyAlignment="1">
      <alignment/>
    </xf>
    <xf numFmtId="0" fontId="26" fillId="27" borderId="0" xfId="0" applyFont="1" applyFill="1" applyBorder="1" applyAlignment="1">
      <alignment/>
    </xf>
    <xf numFmtId="0" fontId="3" fillId="27" borderId="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8" fillId="29" borderId="0" xfId="0" applyFont="1" applyFill="1" applyAlignment="1">
      <alignment/>
    </xf>
    <xf numFmtId="0" fontId="7" fillId="29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3" fillId="0" borderId="0" xfId="33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center"/>
    </xf>
    <xf numFmtId="1" fontId="34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/>
    </xf>
    <xf numFmtId="1" fontId="4" fillId="27" borderId="0" xfId="0" applyNumberFormat="1" applyFont="1" applyFill="1" applyBorder="1" applyAlignment="1">
      <alignment/>
    </xf>
    <xf numFmtId="0" fontId="0" fillId="27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4" fontId="3" fillId="0" borderId="0" xfId="33" applyNumberFormat="1" applyFont="1" applyFill="1" applyBorder="1" applyAlignment="1" applyProtection="1">
      <alignment horizontal="right"/>
      <protection/>
    </xf>
    <xf numFmtId="4" fontId="37" fillId="0" borderId="0" xfId="0" applyNumberFormat="1" applyFont="1" applyFill="1" applyBorder="1" applyAlignment="1">
      <alignment/>
    </xf>
    <xf numFmtId="4" fontId="37" fillId="0" borderId="0" xfId="33" applyNumberFormat="1" applyFont="1" applyFill="1" applyBorder="1" applyAlignment="1" applyProtection="1">
      <alignment horizontal="right"/>
      <protection/>
    </xf>
    <xf numFmtId="3" fontId="37" fillId="0" borderId="0" xfId="33" applyNumberFormat="1" applyFont="1" applyFill="1" applyBorder="1" applyAlignment="1" applyProtection="1">
      <alignment horizontal="right"/>
      <protection/>
    </xf>
    <xf numFmtId="3" fontId="3" fillId="0" borderId="0" xfId="33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33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33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6" xfId="33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/>
    </xf>
    <xf numFmtId="4" fontId="3" fillId="0" borderId="20" xfId="33" applyNumberFormat="1" applyFont="1" applyFill="1" applyBorder="1" applyAlignment="1" applyProtection="1">
      <alignment horizontal="right"/>
      <protection/>
    </xf>
    <xf numFmtId="4" fontId="3" fillId="0" borderId="21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Fill="1" applyBorder="1" applyAlignment="1">
      <alignment/>
    </xf>
    <xf numFmtId="49" fontId="1" fillId="0" borderId="25" xfId="0" applyNumberFormat="1" applyFont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0" fontId="3" fillId="0" borderId="34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3" fillId="0" borderId="15" xfId="52" applyFont="1" applyFill="1" applyBorder="1">
      <alignment/>
      <protection/>
    </xf>
    <xf numFmtId="0" fontId="3" fillId="0" borderId="35" xfId="0" applyFont="1" applyFill="1" applyBorder="1" applyAlignment="1">
      <alignment/>
    </xf>
    <xf numFmtId="0" fontId="3" fillId="0" borderId="17" xfId="52" applyFont="1" applyFill="1" applyBorder="1">
      <alignment/>
      <protection/>
    </xf>
    <xf numFmtId="3" fontId="1" fillId="0" borderId="30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17" fillId="0" borderId="15" xfId="0" applyFont="1" applyBorder="1" applyAlignment="1">
      <alignment/>
    </xf>
    <xf numFmtId="3" fontId="17" fillId="0" borderId="16" xfId="0" applyNumberFormat="1" applyFont="1" applyBorder="1" applyAlignment="1">
      <alignment horizontal="right"/>
    </xf>
    <xf numFmtId="0" fontId="17" fillId="0" borderId="13" xfId="0" applyFont="1" applyBorder="1" applyAlignment="1">
      <alignment/>
    </xf>
    <xf numFmtId="4" fontId="17" fillId="0" borderId="20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/>
    </xf>
    <xf numFmtId="0" fontId="1" fillId="0" borderId="36" xfId="0" applyFont="1" applyBorder="1" applyAlignment="1">
      <alignment/>
    </xf>
    <xf numFmtId="4" fontId="1" fillId="0" borderId="32" xfId="0" applyNumberFormat="1" applyFont="1" applyBorder="1" applyAlignment="1">
      <alignment/>
    </xf>
    <xf numFmtId="3" fontId="1" fillId="0" borderId="36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27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21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0" xfId="33" applyNumberFormat="1" applyFont="1" applyFill="1" applyBorder="1" applyAlignment="1">
      <alignment/>
    </xf>
    <xf numFmtId="3" fontId="17" fillId="0" borderId="16" xfId="0" applyNumberFormat="1" applyFont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28" xfId="52" applyFont="1" applyFill="1" applyBorder="1">
      <alignment/>
      <protection/>
    </xf>
    <xf numFmtId="0" fontId="1" fillId="0" borderId="29" xfId="0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7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4" fontId="3" fillId="0" borderId="12" xfId="33" applyNumberFormat="1" applyFont="1" applyFill="1" applyBorder="1" applyAlignment="1" applyProtection="1">
      <alignment horizontal="right"/>
      <protection/>
    </xf>
    <xf numFmtId="4" fontId="1" fillId="0" borderId="22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left"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7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4" fontId="3" fillId="0" borderId="39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4" fontId="1" fillId="16" borderId="10" xfId="0" applyNumberFormat="1" applyFont="1" applyFill="1" applyBorder="1" applyAlignment="1">
      <alignment horizontal="right"/>
    </xf>
    <xf numFmtId="3" fontId="1" fillId="30" borderId="10" xfId="0" applyNumberFormat="1" applyFont="1" applyFill="1" applyBorder="1" applyAlignment="1">
      <alignment horizontal="right"/>
    </xf>
    <xf numFmtId="3" fontId="1" fillId="16" borderId="10" xfId="0" applyNumberFormat="1" applyFont="1" applyFill="1" applyBorder="1" applyAlignment="1">
      <alignment horizontal="right"/>
    </xf>
    <xf numFmtId="3" fontId="3" fillId="0" borderId="10" xfId="33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31" borderId="10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3" fontId="1" fillId="30" borderId="10" xfId="33" applyNumberFormat="1" applyFont="1" applyFill="1" applyBorder="1" applyAlignment="1" applyProtection="1">
      <alignment horizontal="right"/>
      <protection/>
    </xf>
    <xf numFmtId="3" fontId="1" fillId="16" borderId="10" xfId="33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/>
    </xf>
    <xf numFmtId="3" fontId="1" fillId="3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 horizontal="right"/>
    </xf>
    <xf numFmtId="3" fontId="1" fillId="16" borderId="10" xfId="0" applyNumberFormat="1" applyFont="1" applyFill="1" applyBorder="1" applyAlignment="1">
      <alignment/>
    </xf>
    <xf numFmtId="49" fontId="1" fillId="16" borderId="10" xfId="0" applyNumberFormat="1" applyFont="1" applyFill="1" applyBorder="1" applyAlignment="1">
      <alignment/>
    </xf>
    <xf numFmtId="0" fontId="1" fillId="16" borderId="11" xfId="0" applyFont="1" applyFill="1" applyBorder="1" applyAlignment="1">
      <alignment/>
    </xf>
    <xf numFmtId="3" fontId="1" fillId="30" borderId="11" xfId="0" applyNumberFormat="1" applyFont="1" applyFill="1" applyBorder="1" applyAlignment="1">
      <alignment horizontal="right"/>
    </xf>
    <xf numFmtId="3" fontId="1" fillId="16" borderId="11" xfId="0" applyNumberFormat="1" applyFont="1" applyFill="1" applyBorder="1" applyAlignment="1">
      <alignment horizontal="right"/>
    </xf>
    <xf numFmtId="0" fontId="1" fillId="0" borderId="27" xfId="0" applyFont="1" applyBorder="1" applyAlignment="1">
      <alignment/>
    </xf>
    <xf numFmtId="3" fontId="1" fillId="0" borderId="27" xfId="0" applyNumberFormat="1" applyFont="1" applyFill="1" applyBorder="1" applyAlignment="1">
      <alignment horizontal="center"/>
    </xf>
    <xf numFmtId="0" fontId="1" fillId="16" borderId="13" xfId="0" applyFont="1" applyFill="1" applyBorder="1" applyAlignment="1">
      <alignment/>
    </xf>
    <xf numFmtId="3" fontId="1" fillId="16" borderId="14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33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>
      <alignment/>
    </xf>
    <xf numFmtId="0" fontId="1" fillId="16" borderId="15" xfId="0" applyFont="1" applyFill="1" applyBorder="1" applyAlignment="1">
      <alignment/>
    </xf>
    <xf numFmtId="3" fontId="1" fillId="16" borderId="16" xfId="33" applyNumberFormat="1" applyFont="1" applyFill="1" applyBorder="1" applyAlignment="1" applyProtection="1">
      <alignment horizontal="right"/>
      <protection/>
    </xf>
    <xf numFmtId="176" fontId="3" fillId="0" borderId="15" xfId="0" applyNumberFormat="1" applyFont="1" applyBorder="1" applyAlignment="1">
      <alignment/>
    </xf>
    <xf numFmtId="177" fontId="1" fillId="0" borderId="15" xfId="0" applyNumberFormat="1" applyFont="1" applyBorder="1" applyAlignment="1">
      <alignment/>
    </xf>
    <xf numFmtId="0" fontId="3" fillId="31" borderId="15" xfId="0" applyFont="1" applyFill="1" applyBorder="1" applyAlignment="1">
      <alignment/>
    </xf>
    <xf numFmtId="3" fontId="1" fillId="16" borderId="16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31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3" fontId="1" fillId="30" borderId="16" xfId="0" applyNumberFormat="1" applyFont="1" applyFill="1" applyBorder="1" applyAlignment="1">
      <alignment/>
    </xf>
    <xf numFmtId="3" fontId="33" fillId="0" borderId="16" xfId="0" applyNumberFormat="1" applyFont="1" applyFill="1" applyBorder="1" applyAlignment="1">
      <alignment horizontal="right"/>
    </xf>
    <xf numFmtId="3" fontId="1" fillId="16" borderId="16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1" fillId="16" borderId="19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20" xfId="33" applyNumberFormat="1" applyFont="1" applyFill="1" applyBorder="1" applyAlignment="1" applyProtection="1">
      <alignment horizontal="right"/>
      <protection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1" fillId="16" borderId="20" xfId="33" applyNumberFormat="1" applyFont="1" applyFill="1" applyBorder="1" applyAlignment="1" applyProtection="1">
      <alignment horizontal="right"/>
      <protection/>
    </xf>
    <xf numFmtId="4" fontId="1" fillId="0" borderId="20" xfId="33" applyNumberFormat="1" applyFont="1" applyFill="1" applyBorder="1" applyAlignment="1" applyProtection="1">
      <alignment horizontal="right"/>
      <protection/>
    </xf>
    <xf numFmtId="4" fontId="1" fillId="16" borderId="20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16" borderId="20" xfId="0" applyNumberFormat="1" applyFont="1" applyFill="1" applyBorder="1" applyAlignment="1">
      <alignment/>
    </xf>
    <xf numFmtId="4" fontId="1" fillId="16" borderId="40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34" xfId="0" applyFont="1" applyBorder="1" applyAlignment="1">
      <alignment/>
    </xf>
    <xf numFmtId="0" fontId="1" fillId="16" borderId="1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1" fillId="31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31" borderId="16" xfId="0" applyFont="1" applyFill="1" applyBorder="1" applyAlignment="1">
      <alignment/>
    </xf>
    <xf numFmtId="1" fontId="4" fillId="27" borderId="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17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" fillId="0" borderId="10" xfId="52" applyNumberFormat="1" applyFont="1" applyBorder="1">
      <alignment/>
      <protection/>
    </xf>
    <xf numFmtId="4" fontId="3" fillId="0" borderId="10" xfId="52" applyNumberFormat="1" applyFont="1" applyFill="1" applyBorder="1">
      <alignment/>
      <protection/>
    </xf>
    <xf numFmtId="1" fontId="3" fillId="0" borderId="15" xfId="0" applyNumberFormat="1" applyFont="1" applyBorder="1" applyAlignment="1">
      <alignment/>
    </xf>
    <xf numFmtId="1" fontId="17" fillId="0" borderId="15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1" fontId="1" fillId="0" borderId="15" xfId="52" applyNumberFormat="1" applyFont="1" applyBorder="1">
      <alignment/>
      <protection/>
    </xf>
    <xf numFmtId="4" fontId="17" fillId="0" borderId="2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1" fontId="20" fillId="0" borderId="16" xfId="0" applyNumberFormat="1" applyFont="1" applyFill="1" applyBorder="1" applyAlignment="1">
      <alignment/>
    </xf>
    <xf numFmtId="1" fontId="3" fillId="0" borderId="16" xfId="52" applyNumberFormat="1" applyFont="1" applyFill="1" applyBorder="1" applyAlignment="1">
      <alignment/>
      <protection/>
    </xf>
    <xf numFmtId="1" fontId="3" fillId="0" borderId="16" xfId="52" applyNumberFormat="1" applyFont="1" applyFill="1" applyBorder="1">
      <alignment/>
      <protection/>
    </xf>
    <xf numFmtId="4" fontId="1" fillId="0" borderId="21" xfId="52" applyNumberFormat="1" applyFont="1" applyFill="1" applyBorder="1">
      <alignment/>
      <protection/>
    </xf>
    <xf numFmtId="3" fontId="1" fillId="0" borderId="12" xfId="52" applyNumberFormat="1" applyFont="1" applyFill="1" applyBorder="1">
      <alignment/>
      <protection/>
    </xf>
    <xf numFmtId="3" fontId="1" fillId="0" borderId="18" xfId="52" applyNumberFormat="1" applyFont="1" applyFill="1" applyBorder="1">
      <alignment/>
      <protection/>
    </xf>
    <xf numFmtId="4" fontId="1" fillId="0" borderId="32" xfId="0" applyNumberFormat="1" applyFont="1" applyFill="1" applyBorder="1" applyAlignment="1">
      <alignment/>
    </xf>
    <xf numFmtId="0" fontId="4" fillId="28" borderId="41" xfId="0" applyFont="1" applyFill="1" applyBorder="1" applyAlignment="1">
      <alignment/>
    </xf>
    <xf numFmtId="0" fontId="0" fillId="27" borderId="41" xfId="0" applyFont="1" applyFill="1" applyBorder="1" applyAlignment="1">
      <alignment/>
    </xf>
    <xf numFmtId="0" fontId="4" fillId="29" borderId="0" xfId="0" applyFont="1" applyFill="1" applyAlignment="1">
      <alignment/>
    </xf>
    <xf numFmtId="0" fontId="0" fillId="29" borderId="0" xfId="0" applyFont="1" applyFill="1" applyAlignment="1">
      <alignment/>
    </xf>
    <xf numFmtId="0" fontId="4" fillId="28" borderId="0" xfId="0" applyFont="1" applyFill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52" applyFont="1" applyFill="1" applyBorder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17" fillId="0" borderId="28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17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20" fillId="0" borderId="2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3" fillId="0" borderId="16" xfId="52" applyFont="1" applyFill="1" applyBorder="1" applyAlignment="1">
      <alignment/>
      <protection/>
    </xf>
    <xf numFmtId="0" fontId="3" fillId="0" borderId="16" xfId="52" applyFont="1" applyFill="1" applyBorder="1">
      <alignment/>
      <protection/>
    </xf>
    <xf numFmtId="0" fontId="1" fillId="0" borderId="36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3" fillId="0" borderId="27" xfId="0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8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4" fontId="1" fillId="0" borderId="2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4" fontId="1" fillId="0" borderId="40" xfId="52" applyNumberFormat="1" applyFont="1" applyFill="1" applyBorder="1">
      <alignment/>
      <protection/>
    </xf>
    <xf numFmtId="3" fontId="1" fillId="0" borderId="35" xfId="52" applyNumberFormat="1" applyFont="1" applyFill="1" applyBorder="1">
      <alignment/>
      <protection/>
    </xf>
    <xf numFmtId="3" fontId="1" fillId="0" borderId="34" xfId="52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8" fontId="1" fillId="0" borderId="20" xfId="0" applyNumberFormat="1" applyFont="1" applyFill="1" applyBorder="1" applyAlignment="1">
      <alignment horizontal="right" vertical="center" indent="2"/>
    </xf>
    <xf numFmtId="3" fontId="21" fillId="0" borderId="10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82" fontId="18" fillId="0" borderId="25" xfId="0" applyNumberFormat="1" applyFont="1" applyBorder="1" applyAlignment="1">
      <alignment horizontal="left"/>
    </xf>
    <xf numFmtId="178" fontId="1" fillId="0" borderId="39" xfId="0" applyNumberFormat="1" applyFont="1" applyFill="1" applyBorder="1" applyAlignment="1">
      <alignment horizontal="right" vertical="center" indent="2"/>
    </xf>
    <xf numFmtId="0" fontId="1" fillId="0" borderId="27" xfId="0" applyFont="1" applyFill="1" applyBorder="1" applyAlignment="1">
      <alignment/>
    </xf>
    <xf numFmtId="3" fontId="21" fillId="0" borderId="27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18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/>
    </xf>
    <xf numFmtId="0" fontId="20" fillId="0" borderId="16" xfId="0" applyNumberFormat="1" applyFont="1" applyFill="1" applyBorder="1" applyAlignment="1">
      <alignment/>
    </xf>
    <xf numFmtId="1" fontId="20" fillId="0" borderId="16" xfId="52" applyNumberFormat="1" applyFont="1" applyFill="1" applyBorder="1" applyAlignment="1">
      <alignment/>
      <protection/>
    </xf>
    <xf numFmtId="0" fontId="1" fillId="0" borderId="1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1" fillId="0" borderId="11" xfId="52" applyFont="1" applyBorder="1" applyAlignment="1">
      <alignment horizontal="left"/>
      <protection/>
    </xf>
    <xf numFmtId="0" fontId="18" fillId="0" borderId="11" xfId="0" applyFont="1" applyFill="1" applyBorder="1" applyAlignment="1">
      <alignment/>
    </xf>
    <xf numFmtId="0" fontId="20" fillId="0" borderId="14" xfId="52" applyFont="1" applyFill="1" applyBorder="1" applyAlignment="1">
      <alignment/>
      <protection/>
    </xf>
    <xf numFmtId="0" fontId="18" fillId="0" borderId="19" xfId="0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3" fillId="0" borderId="10" xfId="40" applyNumberFormat="1" applyFont="1" applyFill="1" applyBorder="1" applyAlignment="1" applyProtection="1">
      <alignment/>
      <protection/>
    </xf>
    <xf numFmtId="0" fontId="17" fillId="0" borderId="12" xfId="0" applyFont="1" applyBorder="1" applyAlignment="1">
      <alignment/>
    </xf>
    <xf numFmtId="49" fontId="17" fillId="0" borderId="12" xfId="0" applyNumberFormat="1" applyFont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4" fontId="3" fillId="0" borderId="10" xfId="40" applyNumberFormat="1" applyFont="1" applyFill="1" applyBorder="1" applyAlignment="1" applyProtection="1">
      <alignment/>
      <protection/>
    </xf>
    <xf numFmtId="3" fontId="1" fillId="0" borderId="12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/>
    </xf>
    <xf numFmtId="3" fontId="3" fillId="0" borderId="16" xfId="40" applyNumberFormat="1" applyFont="1" applyFill="1" applyBorder="1" applyAlignment="1" applyProtection="1">
      <alignment/>
      <protection/>
    </xf>
    <xf numFmtId="3" fontId="1" fillId="0" borderId="18" xfId="0" applyNumberFormat="1" applyFont="1" applyBorder="1" applyAlignment="1">
      <alignment horizontal="right"/>
    </xf>
    <xf numFmtId="0" fontId="4" fillId="29" borderId="0" xfId="0" applyFont="1" applyFill="1" applyAlignment="1">
      <alignment/>
    </xf>
    <xf numFmtId="0" fontId="0" fillId="29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8" fillId="0" borderId="30" xfId="0" applyNumberFormat="1" applyFont="1" applyFill="1" applyBorder="1" applyAlignment="1">
      <alignment horizontal="right"/>
    </xf>
    <xf numFmtId="3" fontId="18" fillId="0" borderId="36" xfId="0" applyNumberFormat="1" applyFont="1" applyFill="1" applyBorder="1" applyAlignment="1">
      <alignment horizontal="right"/>
    </xf>
    <xf numFmtId="0" fontId="17" fillId="0" borderId="28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3" fontId="1" fillId="30" borderId="16" xfId="33" applyNumberFormat="1" applyFont="1" applyFill="1" applyBorder="1" applyAlignment="1" applyProtection="1">
      <alignment horizontal="right"/>
      <protection/>
    </xf>
    <xf numFmtId="0" fontId="3" fillId="0" borderId="17" xfId="0" applyFont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3" fillId="0" borderId="42" xfId="0" applyFont="1" applyBorder="1" applyAlignment="1">
      <alignment/>
    </xf>
    <xf numFmtId="0" fontId="1" fillId="0" borderId="25" xfId="0" applyFont="1" applyFill="1" applyBorder="1" applyAlignment="1">
      <alignment/>
    </xf>
    <xf numFmtId="49" fontId="1" fillId="0" borderId="27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42" xfId="0" applyFont="1" applyBorder="1" applyAlignment="1">
      <alignment/>
    </xf>
    <xf numFmtId="49" fontId="1" fillId="0" borderId="42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7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49" fontId="1" fillId="0" borderId="49" xfId="0" applyNumberFormat="1" applyFont="1" applyBorder="1" applyAlignment="1">
      <alignment/>
    </xf>
    <xf numFmtId="0" fontId="1" fillId="0" borderId="50" xfId="0" applyFont="1" applyBorder="1" applyAlignment="1">
      <alignment/>
    </xf>
    <xf numFmtId="1" fontId="1" fillId="0" borderId="49" xfId="0" applyNumberFormat="1" applyFont="1" applyFill="1" applyBorder="1" applyAlignment="1">
      <alignment/>
    </xf>
    <xf numFmtId="1" fontId="18" fillId="0" borderId="50" xfId="0" applyNumberFormat="1" applyFont="1" applyBorder="1" applyAlignment="1">
      <alignment/>
    </xf>
    <xf numFmtId="1" fontId="1" fillId="0" borderId="45" xfId="0" applyNumberFormat="1" applyFont="1" applyFill="1" applyBorder="1" applyAlignment="1">
      <alignment/>
    </xf>
    <xf numFmtId="1" fontId="18" fillId="0" borderId="44" xfId="0" applyNumberFormat="1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49" fontId="1" fillId="0" borderId="45" xfId="0" applyNumberFormat="1" applyFont="1" applyBorder="1" applyAlignment="1">
      <alignment/>
    </xf>
    <xf numFmtId="0" fontId="1" fillId="0" borderId="52" xfId="52" applyFont="1" applyFill="1" applyBorder="1" applyAlignment="1">
      <alignment/>
      <protection/>
    </xf>
    <xf numFmtId="0" fontId="17" fillId="0" borderId="49" xfId="0" applyFont="1" applyFill="1" applyBorder="1" applyAlignment="1">
      <alignment/>
    </xf>
    <xf numFmtId="0" fontId="17" fillId="0" borderId="49" xfId="0" applyFont="1" applyBorder="1" applyAlignment="1">
      <alignment/>
    </xf>
    <xf numFmtId="0" fontId="17" fillId="0" borderId="50" xfId="0" applyFont="1" applyBorder="1" applyAlignment="1">
      <alignment/>
    </xf>
    <xf numFmtId="0" fontId="17" fillId="0" borderId="44" xfId="0" applyFont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8" fillId="0" borderId="44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3" xfId="0" applyFont="1" applyFill="1" applyBorder="1" applyAlignment="1">
      <alignment/>
    </xf>
    <xf numFmtId="0" fontId="18" fillId="0" borderId="54" xfId="0" applyFont="1" applyBorder="1" applyAlignment="1">
      <alignment/>
    </xf>
    <xf numFmtId="1" fontId="1" fillId="0" borderId="48" xfId="52" applyNumberFormat="1" applyFont="1" applyFill="1" applyBorder="1" applyAlignment="1">
      <alignment/>
      <protection/>
    </xf>
    <xf numFmtId="1" fontId="1" fillId="0" borderId="29" xfId="0" applyNumberFormat="1" applyFont="1" applyFill="1" applyBorder="1" applyAlignment="1">
      <alignment/>
    </xf>
    <xf numFmtId="1" fontId="17" fillId="0" borderId="53" xfId="0" applyNumberFormat="1" applyFont="1" applyBorder="1" applyAlignment="1">
      <alignment/>
    </xf>
    <xf numFmtId="1" fontId="1" fillId="0" borderId="42" xfId="0" applyNumberFormat="1" applyFont="1" applyFill="1" applyBorder="1" applyAlignment="1">
      <alignment/>
    </xf>
    <xf numFmtId="1" fontId="17" fillId="0" borderId="54" xfId="0" applyNumberFormat="1" applyFont="1" applyBorder="1" applyAlignment="1">
      <alignment/>
    </xf>
    <xf numFmtId="1" fontId="18" fillId="0" borderId="28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1" fontId="3" fillId="0" borderId="20" xfId="0" applyNumberFormat="1" applyFont="1" applyBorder="1" applyAlignment="1">
      <alignment/>
    </xf>
    <xf numFmtId="1" fontId="20" fillId="0" borderId="46" xfId="0" applyNumberFormat="1" applyFont="1" applyFill="1" applyBorder="1" applyAlignment="1">
      <alignment/>
    </xf>
    <xf numFmtId="1" fontId="1" fillId="0" borderId="48" xfId="0" applyNumberFormat="1" applyFont="1" applyFill="1" applyBorder="1" applyAlignment="1">
      <alignment/>
    </xf>
    <xf numFmtId="0" fontId="1" fillId="16" borderId="52" xfId="0" applyFont="1" applyFill="1" applyBorder="1" applyAlignment="1">
      <alignment/>
    </xf>
    <xf numFmtId="0" fontId="1" fillId="16" borderId="49" xfId="0" applyFont="1" applyFill="1" applyBorder="1" applyAlignment="1">
      <alignment/>
    </xf>
    <xf numFmtId="0" fontId="1" fillId="16" borderId="50" xfId="0" applyFont="1" applyFill="1" applyBorder="1" applyAlignment="1">
      <alignment/>
    </xf>
    <xf numFmtId="49" fontId="3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49" fontId="3" fillId="0" borderId="45" xfId="0" applyNumberFormat="1" applyFont="1" applyBorder="1" applyAlignment="1">
      <alignment/>
    </xf>
    <xf numFmtId="0" fontId="3" fillId="0" borderId="45" xfId="0" applyNumberFormat="1" applyFont="1" applyBorder="1" applyAlignment="1">
      <alignment/>
    </xf>
    <xf numFmtId="0" fontId="3" fillId="31" borderId="45" xfId="0" applyFont="1" applyFill="1" applyBorder="1" applyAlignment="1">
      <alignment/>
    </xf>
    <xf numFmtId="0" fontId="3" fillId="31" borderId="44" xfId="0" applyFont="1" applyFill="1" applyBorder="1" applyAlignment="1">
      <alignment/>
    </xf>
    <xf numFmtId="0" fontId="3" fillId="0" borderId="48" xfId="0" applyFont="1" applyBorder="1" applyAlignment="1">
      <alignment/>
    </xf>
    <xf numFmtId="1" fontId="3" fillId="0" borderId="25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20" fillId="0" borderId="26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22" fillId="0" borderId="26" xfId="0" applyFont="1" applyFill="1" applyBorder="1" applyAlignment="1">
      <alignment horizontal="left"/>
    </xf>
    <xf numFmtId="1" fontId="3" fillId="0" borderId="25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3" fillId="0" borderId="51" xfId="0" applyFont="1" applyBorder="1" applyAlignment="1">
      <alignment/>
    </xf>
    <xf numFmtId="4" fontId="3" fillId="0" borderId="10" xfId="53" applyNumberFormat="1" applyFont="1" applyFill="1" applyBorder="1">
      <alignment/>
      <protection/>
    </xf>
    <xf numFmtId="3" fontId="3" fillId="0" borderId="10" xfId="53" applyNumberFormat="1" applyFont="1" applyFill="1" applyBorder="1">
      <alignment/>
      <protection/>
    </xf>
    <xf numFmtId="3" fontId="3" fillId="0" borderId="16" xfId="53" applyNumberFormat="1" applyFont="1" applyFill="1" applyBorder="1">
      <alignment/>
      <protection/>
    </xf>
    <xf numFmtId="0" fontId="17" fillId="0" borderId="55" xfId="0" applyFont="1" applyBorder="1" applyAlignment="1">
      <alignment/>
    </xf>
    <xf numFmtId="3" fontId="3" fillId="0" borderId="10" xfId="51" applyNumberFormat="1" applyFont="1" applyFill="1" applyBorder="1">
      <alignment/>
      <protection/>
    </xf>
    <xf numFmtId="4" fontId="3" fillId="0" borderId="10" xfId="51" applyNumberFormat="1" applyFont="1" applyFill="1" applyBorder="1">
      <alignment/>
      <protection/>
    </xf>
    <xf numFmtId="4" fontId="3" fillId="0" borderId="10" xfId="53" applyNumberFormat="1" applyFont="1" applyFill="1" applyBorder="1" applyAlignment="1">
      <alignment horizontal="right"/>
      <protection/>
    </xf>
    <xf numFmtId="3" fontId="3" fillId="0" borderId="10" xfId="53" applyNumberFormat="1" applyFont="1" applyFill="1" applyBorder="1" applyAlignment="1">
      <alignment horizontal="right"/>
      <protection/>
    </xf>
    <xf numFmtId="3" fontId="3" fillId="0" borderId="16" xfId="51" applyNumberFormat="1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6" xfId="53" applyFont="1" applyFill="1" applyBorder="1">
      <alignment/>
      <protection/>
    </xf>
    <xf numFmtId="4" fontId="3" fillId="0" borderId="10" xfId="53" applyNumberFormat="1" applyFont="1" applyBorder="1">
      <alignment/>
      <protection/>
    </xf>
    <xf numFmtId="3" fontId="17" fillId="0" borderId="26" xfId="53" applyNumberFormat="1" applyFont="1" applyBorder="1" applyAlignment="1">
      <alignment horizontal="right"/>
      <protection/>
    </xf>
    <xf numFmtId="4" fontId="3" fillId="0" borderId="27" xfId="53" applyNumberFormat="1" applyFont="1" applyBorder="1" applyAlignment="1">
      <alignment horizontal="right"/>
      <protection/>
    </xf>
    <xf numFmtId="3" fontId="17" fillId="0" borderId="27" xfId="53" applyNumberFormat="1" applyFont="1" applyBorder="1" applyAlignment="1">
      <alignment horizontal="right"/>
      <protection/>
    </xf>
    <xf numFmtId="4" fontId="17" fillId="0" borderId="10" xfId="40" applyNumberFormat="1" applyFont="1" applyFill="1" applyBorder="1" applyAlignment="1" applyProtection="1">
      <alignment/>
      <protection/>
    </xf>
    <xf numFmtId="3" fontId="3" fillId="2" borderId="10" xfId="40" applyNumberFormat="1" applyFont="1" applyFill="1" applyBorder="1" applyAlignment="1" applyProtection="1">
      <alignment/>
      <protection/>
    </xf>
    <xf numFmtId="3" fontId="3" fillId="2" borderId="16" xfId="40" applyNumberFormat="1" applyFont="1" applyFill="1" applyBorder="1" applyAlignment="1" applyProtection="1">
      <alignment/>
      <protection/>
    </xf>
    <xf numFmtId="1" fontId="1" fillId="0" borderId="2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9" borderId="0" xfId="0" applyFont="1" applyFill="1" applyAlignment="1">
      <alignment/>
    </xf>
    <xf numFmtId="0" fontId="0" fillId="0" borderId="0" xfId="0" applyFont="1" applyFill="1" applyAlignment="1">
      <alignment/>
    </xf>
    <xf numFmtId="3" fontId="3" fillId="0" borderId="16" xfId="53" applyNumberFormat="1" applyFont="1" applyFill="1" applyBorder="1">
      <alignment/>
      <protection/>
    </xf>
    <xf numFmtId="4" fontId="3" fillId="0" borderId="10" xfId="53" applyNumberFormat="1" applyFont="1" applyFill="1" applyBorder="1">
      <alignment/>
      <protection/>
    </xf>
    <xf numFmtId="3" fontId="3" fillId="0" borderId="10" xfId="53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7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9" borderId="0" xfId="0" applyFont="1" applyFill="1" applyBorder="1" applyAlignment="1">
      <alignment/>
    </xf>
    <xf numFmtId="0" fontId="8" fillId="9" borderId="0" xfId="0" applyFont="1" applyFill="1" applyBorder="1" applyAlignment="1">
      <alignment horizontal="left"/>
    </xf>
    <xf numFmtId="0" fontId="3" fillId="9" borderId="28" xfId="0" applyFont="1" applyFill="1" applyBorder="1" applyAlignment="1">
      <alignment/>
    </xf>
    <xf numFmtId="0" fontId="3" fillId="9" borderId="42" xfId="0" applyFont="1" applyFill="1" applyBorder="1" applyAlignment="1">
      <alignment/>
    </xf>
    <xf numFmtId="0" fontId="1" fillId="9" borderId="29" xfId="0" applyFont="1" applyFill="1" applyBorder="1" applyAlignment="1">
      <alignment/>
    </xf>
    <xf numFmtId="4" fontId="1" fillId="9" borderId="30" xfId="0" applyNumberFormat="1" applyFont="1" applyFill="1" applyBorder="1" applyAlignment="1">
      <alignment/>
    </xf>
    <xf numFmtId="4" fontId="1" fillId="9" borderId="32" xfId="0" applyNumberFormat="1" applyFont="1" applyFill="1" applyBorder="1" applyAlignment="1">
      <alignment/>
    </xf>
    <xf numFmtId="3" fontId="1" fillId="9" borderId="30" xfId="0" applyNumberFormat="1" applyFont="1" applyFill="1" applyBorder="1" applyAlignment="1">
      <alignment/>
    </xf>
    <xf numFmtId="3" fontId="1" fillId="9" borderId="36" xfId="0" applyNumberFormat="1" applyFont="1" applyFill="1" applyBorder="1" applyAlignment="1">
      <alignment/>
    </xf>
    <xf numFmtId="0" fontId="4" fillId="9" borderId="0" xfId="0" applyFont="1" applyFill="1" applyAlignment="1">
      <alignment/>
    </xf>
    <xf numFmtId="0" fontId="1" fillId="9" borderId="32" xfId="0" applyFont="1" applyFill="1" applyBorder="1" applyAlignment="1">
      <alignment/>
    </xf>
    <xf numFmtId="4" fontId="3" fillId="0" borderId="21" xfId="33" applyNumberFormat="1" applyFont="1" applyFill="1" applyBorder="1" applyAlignment="1" applyProtection="1">
      <alignment horizontal="right"/>
      <protection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3" fontId="3" fillId="0" borderId="18" xfId="33" applyNumberFormat="1" applyFont="1" applyFill="1" applyBorder="1" applyAlignment="1" applyProtection="1">
      <alignment horizontal="right"/>
      <protection/>
    </xf>
    <xf numFmtId="0" fontId="1" fillId="30" borderId="44" xfId="0" applyFont="1" applyFill="1" applyBorder="1" applyAlignment="1">
      <alignment/>
    </xf>
    <xf numFmtId="0" fontId="1" fillId="30" borderId="51" xfId="0" applyFont="1" applyFill="1" applyBorder="1" applyAlignment="1">
      <alignment/>
    </xf>
    <xf numFmtId="0" fontId="1" fillId="30" borderId="45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56" xfId="0" applyFont="1" applyBorder="1" applyAlignment="1">
      <alignment/>
    </xf>
    <xf numFmtId="4" fontId="3" fillId="0" borderId="35" xfId="53" applyNumberFormat="1" applyFont="1" applyBorder="1" applyAlignment="1">
      <alignment horizontal="right"/>
      <protection/>
    </xf>
    <xf numFmtId="3" fontId="17" fillId="0" borderId="35" xfId="53" applyNumberFormat="1" applyFont="1" applyBorder="1" applyAlignment="1">
      <alignment horizontal="right"/>
      <protection/>
    </xf>
    <xf numFmtId="3" fontId="17" fillId="0" borderId="34" xfId="53" applyNumberFormat="1" applyFont="1" applyBorder="1" applyAlignment="1">
      <alignment horizontal="right"/>
      <protection/>
    </xf>
    <xf numFmtId="3" fontId="17" fillId="0" borderId="10" xfId="53" applyNumberFormat="1" applyFont="1" applyBorder="1" applyAlignment="1">
      <alignment horizontal="right"/>
      <protection/>
    </xf>
    <xf numFmtId="3" fontId="17" fillId="0" borderId="16" xfId="53" applyNumberFormat="1" applyFont="1" applyBorder="1" applyAlignment="1">
      <alignment horizontal="right"/>
      <protection/>
    </xf>
    <xf numFmtId="4" fontId="3" fillId="0" borderId="10" xfId="53" applyNumberFormat="1" applyFont="1" applyBorder="1" applyAlignment="1">
      <alignment horizontal="right"/>
      <protection/>
    </xf>
    <xf numFmtId="4" fontId="3" fillId="0" borderId="10" xfId="51" applyNumberFormat="1" applyFont="1" applyBorder="1" applyAlignment="1">
      <alignment horizontal="right"/>
      <protection/>
    </xf>
    <xf numFmtId="3" fontId="17" fillId="0" borderId="10" xfId="51" applyNumberFormat="1" applyFont="1" applyBorder="1" applyAlignment="1">
      <alignment horizontal="right"/>
      <protection/>
    </xf>
    <xf numFmtId="3" fontId="17" fillId="0" borderId="16" xfId="51" applyNumberFormat="1" applyFont="1" applyBorder="1" applyAlignment="1">
      <alignment horizontal="right"/>
      <protection/>
    </xf>
    <xf numFmtId="4" fontId="3" fillId="0" borderId="40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0" xfId="52" applyNumberFormat="1" applyFont="1" applyFill="1" applyBorder="1">
      <alignment/>
      <protection/>
    </xf>
    <xf numFmtId="4" fontId="3" fillId="0" borderId="10" xfId="52" applyNumberFormat="1" applyFont="1" applyFill="1" applyBorder="1" applyAlignment="1">
      <alignment horizontal="right"/>
      <protection/>
    </xf>
    <xf numFmtId="3" fontId="3" fillId="0" borderId="10" xfId="52" applyNumberFormat="1" applyFont="1" applyFill="1" applyBorder="1" applyAlignment="1">
      <alignment horizontal="right"/>
      <protection/>
    </xf>
    <xf numFmtId="3" fontId="3" fillId="0" borderId="16" xfId="52" applyNumberFormat="1" applyFont="1" applyFill="1" applyBorder="1" applyAlignment="1">
      <alignment horizontal="right"/>
      <protection/>
    </xf>
    <xf numFmtId="3" fontId="3" fillId="0" borderId="16" xfId="52" applyNumberFormat="1" applyFont="1" applyFill="1" applyBorder="1">
      <alignment/>
      <protection/>
    </xf>
    <xf numFmtId="3" fontId="3" fillId="0" borderId="58" xfId="0" applyNumberFormat="1" applyFont="1" applyFill="1" applyBorder="1" applyAlignment="1">
      <alignment/>
    </xf>
    <xf numFmtId="0" fontId="3" fillId="0" borderId="51" xfId="53" applyFont="1" applyFill="1" applyBorder="1">
      <alignment/>
      <protection/>
    </xf>
    <xf numFmtId="0" fontId="3" fillId="0" borderId="47" xfId="53" applyFont="1" applyBorder="1">
      <alignment/>
      <protection/>
    </xf>
    <xf numFmtId="4" fontId="3" fillId="0" borderId="47" xfId="53" applyNumberFormat="1" applyFont="1" applyFill="1" applyBorder="1">
      <alignment/>
      <protection/>
    </xf>
    <xf numFmtId="4" fontId="3" fillId="0" borderId="47" xfId="51" applyNumberFormat="1" applyFont="1" applyFill="1" applyBorder="1">
      <alignment/>
      <protection/>
    </xf>
    <xf numFmtId="4" fontId="3" fillId="0" borderId="47" xfId="51" applyNumberFormat="1" applyFont="1" applyBorder="1">
      <alignment/>
      <protection/>
    </xf>
    <xf numFmtId="4" fontId="3" fillId="0" borderId="47" xfId="52" applyNumberFormat="1" applyFont="1" applyFill="1" applyBorder="1" applyAlignment="1">
      <alignment/>
      <protection/>
    </xf>
    <xf numFmtId="4" fontId="3" fillId="0" borderId="59" xfId="0" applyNumberFormat="1" applyFont="1" applyFill="1" applyBorder="1" applyAlignment="1">
      <alignment/>
    </xf>
    <xf numFmtId="4" fontId="3" fillId="0" borderId="47" xfId="53" applyNumberFormat="1" applyFont="1" applyBorder="1">
      <alignment/>
      <protection/>
    </xf>
    <xf numFmtId="4" fontId="1" fillId="0" borderId="30" xfId="0" applyNumberFormat="1" applyFont="1" applyFill="1" applyBorder="1" applyAlignment="1">
      <alignment/>
    </xf>
    <xf numFmtId="4" fontId="3" fillId="0" borderId="47" xfId="52" applyNumberFormat="1" applyFont="1" applyFill="1" applyBorder="1">
      <alignment/>
      <protection/>
    </xf>
    <xf numFmtId="3" fontId="17" fillId="0" borderId="10" xfId="40" applyNumberFormat="1" applyFont="1" applyFill="1" applyBorder="1" applyAlignment="1" applyProtection="1">
      <alignment/>
      <protection/>
    </xf>
    <xf numFmtId="3" fontId="17" fillId="0" borderId="16" xfId="40" applyNumberFormat="1" applyFont="1" applyFill="1" applyBorder="1" applyAlignment="1" applyProtection="1">
      <alignment/>
      <protection/>
    </xf>
    <xf numFmtId="3" fontId="17" fillId="0" borderId="20" xfId="40" applyNumberFormat="1" applyFont="1" applyFill="1" applyBorder="1" applyAlignment="1" applyProtection="1">
      <alignment/>
      <protection/>
    </xf>
    <xf numFmtId="4" fontId="17" fillId="0" borderId="11" xfId="40" applyNumberFormat="1" applyFont="1" applyFill="1" applyBorder="1" applyAlignment="1" applyProtection="1">
      <alignment/>
      <protection/>
    </xf>
    <xf numFmtId="4" fontId="17" fillId="0" borderId="60" xfId="40" applyNumberFormat="1" applyFont="1" applyFill="1" applyBorder="1" applyAlignment="1" applyProtection="1">
      <alignment/>
      <protection/>
    </xf>
    <xf numFmtId="4" fontId="17" fillId="0" borderId="61" xfId="40" applyNumberFormat="1" applyFont="1" applyFill="1" applyBorder="1" applyAlignment="1" applyProtection="1">
      <alignment/>
      <protection/>
    </xf>
    <xf numFmtId="3" fontId="33" fillId="0" borderId="10" xfId="40" applyNumberFormat="1" applyFont="1" applyFill="1" applyBorder="1" applyAlignment="1" applyProtection="1">
      <alignment/>
      <protection/>
    </xf>
    <xf numFmtId="4" fontId="17" fillId="0" borderId="10" xfId="53" applyNumberFormat="1" applyFont="1" applyFill="1" applyBorder="1" applyAlignment="1">
      <alignment horizontal="right"/>
      <protection/>
    </xf>
    <xf numFmtId="3" fontId="17" fillId="0" borderId="10" xfId="53" applyNumberFormat="1" applyFont="1" applyFill="1" applyBorder="1" applyAlignment="1">
      <alignment horizontal="right"/>
      <protection/>
    </xf>
    <xf numFmtId="4" fontId="17" fillId="0" borderId="10" xfId="53" applyNumberFormat="1" applyFont="1" applyBorder="1" applyAlignment="1">
      <alignment horizontal="right"/>
      <protection/>
    </xf>
    <xf numFmtId="3" fontId="17" fillId="0" borderId="16" xfId="53" applyNumberFormat="1" applyFont="1" applyFill="1" applyBorder="1" applyAlignment="1">
      <alignment horizontal="right"/>
      <protection/>
    </xf>
    <xf numFmtId="3" fontId="3" fillId="0" borderId="11" xfId="33" applyNumberFormat="1" applyFont="1" applyFill="1" applyBorder="1" applyAlignment="1" applyProtection="1">
      <alignment horizontal="right"/>
      <protection/>
    </xf>
    <xf numFmtId="3" fontId="3" fillId="0" borderId="14" xfId="33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8" fillId="0" borderId="35" xfId="0" applyFont="1" applyBorder="1" applyAlignment="1">
      <alignment/>
    </xf>
    <xf numFmtId="1" fontId="0" fillId="0" borderId="0" xfId="0" applyNumberFormat="1" applyFont="1" applyFill="1" applyAlignment="1">
      <alignment/>
    </xf>
    <xf numFmtId="0" fontId="8" fillId="0" borderId="25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7" xfId="0" applyFont="1" applyBorder="1" applyAlignment="1">
      <alignment/>
    </xf>
    <xf numFmtId="0" fontId="17" fillId="0" borderId="10" xfId="53" applyFont="1" applyBorder="1">
      <alignment/>
      <protection/>
    </xf>
    <xf numFmtId="3" fontId="3" fillId="2" borderId="20" xfId="40" applyNumberFormat="1" applyFont="1" applyFill="1" applyBorder="1" applyAlignment="1" applyProtection="1">
      <alignment/>
      <protection/>
    </xf>
    <xf numFmtId="3" fontId="3" fillId="0" borderId="20" xfId="40" applyNumberFormat="1" applyFont="1" applyFill="1" applyBorder="1" applyAlignment="1" applyProtection="1">
      <alignment/>
      <protection/>
    </xf>
    <xf numFmtId="4" fontId="17" fillId="0" borderId="47" xfId="40" applyNumberFormat="1" applyFont="1" applyFill="1" applyBorder="1" applyAlignment="1" applyProtection="1">
      <alignment/>
      <protection/>
    </xf>
    <xf numFmtId="1" fontId="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1" fillId="16" borderId="19" xfId="33" applyNumberFormat="1" applyFont="1" applyFill="1" applyBorder="1" applyAlignment="1" applyProtection="1">
      <alignment horizontal="right"/>
      <protection/>
    </xf>
    <xf numFmtId="3" fontId="1" fillId="16" borderId="11" xfId="33" applyNumberFormat="1" applyFont="1" applyFill="1" applyBorder="1" applyAlignment="1" applyProtection="1">
      <alignment horizontal="right"/>
      <protection/>
    </xf>
    <xf numFmtId="3" fontId="1" fillId="30" borderId="11" xfId="33" applyNumberFormat="1" applyFont="1" applyFill="1" applyBorder="1" applyAlignment="1" applyProtection="1">
      <alignment horizontal="right"/>
      <protection/>
    </xf>
    <xf numFmtId="0" fontId="3" fillId="0" borderId="33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2" xfId="0" applyFont="1" applyBorder="1" applyAlignment="1">
      <alignment/>
    </xf>
    <xf numFmtId="4" fontId="3" fillId="0" borderId="40" xfId="33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33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21" xfId="53" applyNumberFormat="1" applyFont="1" applyFill="1" applyBorder="1">
      <alignment/>
      <protection/>
    </xf>
    <xf numFmtId="4" fontId="3" fillId="0" borderId="12" xfId="53" applyNumberFormat="1" applyFont="1" applyFill="1" applyBorder="1">
      <alignment/>
      <protection/>
    </xf>
    <xf numFmtId="3" fontId="3" fillId="0" borderId="12" xfId="53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3" fontId="3" fillId="0" borderId="10" xfId="53" applyNumberFormat="1" applyFont="1" applyFill="1" applyBorder="1" applyAlignment="1">
      <alignment/>
      <protection/>
    </xf>
    <xf numFmtId="3" fontId="3" fillId="0" borderId="16" xfId="53" applyNumberFormat="1" applyFont="1" applyFill="1" applyBorder="1" applyAlignment="1">
      <alignment/>
      <protection/>
    </xf>
    <xf numFmtId="0" fontId="3" fillId="0" borderId="16" xfId="53" applyFont="1" applyBorder="1" applyAlignment="1">
      <alignment/>
      <protection/>
    </xf>
    <xf numFmtId="4" fontId="3" fillId="0" borderId="47" xfId="53" applyNumberFormat="1" applyFont="1" applyBorder="1" applyAlignment="1">
      <alignment/>
      <protection/>
    </xf>
    <xf numFmtId="3" fontId="3" fillId="0" borderId="47" xfId="53" applyNumberFormat="1" applyFont="1" applyBorder="1" applyAlignment="1">
      <alignment/>
      <protection/>
    </xf>
    <xf numFmtId="0" fontId="3" fillId="0" borderId="53" xfId="52" applyFont="1" applyFill="1" applyBorder="1">
      <alignment/>
      <protection/>
    </xf>
    <xf numFmtId="0" fontId="3" fillId="0" borderId="48" xfId="53" applyFont="1" applyBorder="1" applyAlignment="1">
      <alignment/>
      <protection/>
    </xf>
    <xf numFmtId="4" fontId="3" fillId="0" borderId="53" xfId="53" applyNumberFormat="1" applyFont="1" applyBorder="1" applyAlignment="1">
      <alignment/>
      <protection/>
    </xf>
    <xf numFmtId="3" fontId="3" fillId="0" borderId="12" xfId="53" applyNumberFormat="1" applyFont="1" applyFill="1" applyBorder="1" applyAlignment="1">
      <alignment/>
      <protection/>
    </xf>
    <xf numFmtId="3" fontId="3" fillId="0" borderId="18" xfId="53" applyNumberFormat="1" applyFont="1" applyFill="1" applyBorder="1" applyAlignment="1">
      <alignment/>
      <protection/>
    </xf>
    <xf numFmtId="2" fontId="3" fillId="0" borderId="47" xfId="53" applyNumberFormat="1" applyFont="1" applyBorder="1" applyAlignment="1">
      <alignment/>
      <protection/>
    </xf>
    <xf numFmtId="3" fontId="3" fillId="0" borderId="10" xfId="53" applyNumberFormat="1" applyFont="1" applyBorder="1" applyAlignment="1">
      <alignment/>
      <protection/>
    </xf>
    <xf numFmtId="4" fontId="3" fillId="0" borderId="15" xfId="53" applyNumberFormat="1" applyFont="1" applyBorder="1" applyAlignment="1">
      <alignment/>
      <protection/>
    </xf>
    <xf numFmtId="4" fontId="17" fillId="0" borderId="10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11" xfId="33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4" fontId="18" fillId="0" borderId="3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9" fontId="1" fillId="0" borderId="39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4" fontId="1" fillId="0" borderId="32" xfId="0" applyNumberFormat="1" applyFont="1" applyBorder="1" applyAlignment="1">
      <alignment/>
    </xf>
    <xf numFmtId="0" fontId="3" fillId="0" borderId="57" xfId="0" applyFont="1" applyBorder="1" applyAlignment="1">
      <alignment/>
    </xf>
    <xf numFmtId="4" fontId="17" fillId="0" borderId="11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 horizontal="right"/>
    </xf>
    <xf numFmtId="4" fontId="1" fillId="16" borderId="11" xfId="0" applyNumberFormat="1" applyFont="1" applyFill="1" applyBorder="1" applyAlignment="1">
      <alignment horizontal="right"/>
    </xf>
    <xf numFmtId="4" fontId="3" fillId="0" borderId="10" xfId="33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>
      <alignment/>
    </xf>
    <xf numFmtId="4" fontId="1" fillId="16" borderId="10" xfId="33" applyNumberFormat="1" applyFont="1" applyFill="1" applyBorder="1" applyAlignment="1" applyProtection="1">
      <alignment horizontal="right"/>
      <protection/>
    </xf>
    <xf numFmtId="4" fontId="3" fillId="0" borderId="35" xfId="33" applyNumberFormat="1" applyFont="1" applyFill="1" applyBorder="1" applyAlignment="1" applyProtection="1">
      <alignment horizontal="right"/>
      <protection/>
    </xf>
    <xf numFmtId="4" fontId="1" fillId="16" borderId="11" xfId="33" applyNumberFormat="1" applyFont="1" applyFill="1" applyBorder="1" applyAlignment="1" applyProtection="1">
      <alignment horizontal="right"/>
      <protection/>
    </xf>
    <xf numFmtId="4" fontId="1" fillId="0" borderId="10" xfId="0" applyNumberFormat="1" applyFont="1" applyFill="1" applyBorder="1" applyAlignment="1">
      <alignment horizontal="right"/>
    </xf>
    <xf numFmtId="4" fontId="1" fillId="30" borderId="10" xfId="0" applyNumberFormat="1" applyFont="1" applyFill="1" applyBorder="1" applyAlignment="1">
      <alignment/>
    </xf>
    <xf numFmtId="4" fontId="1" fillId="16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1" fillId="0" borderId="12" xfId="52" applyNumberFormat="1" applyFont="1" applyFill="1" applyBorder="1">
      <alignment/>
      <protection/>
    </xf>
    <xf numFmtId="4" fontId="21" fillId="0" borderId="1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18" fillId="0" borderId="11" xfId="0" applyNumberFormat="1" applyFont="1" applyFill="1" applyBorder="1" applyAlignment="1">
      <alignment/>
    </xf>
    <xf numFmtId="4" fontId="1" fillId="0" borderId="35" xfId="52" applyNumberFormat="1" applyFont="1" applyFill="1" applyBorder="1">
      <alignment/>
      <protection/>
    </xf>
    <xf numFmtId="4" fontId="17" fillId="0" borderId="20" xfId="53" applyNumberFormat="1" applyFont="1" applyFill="1" applyBorder="1">
      <alignment/>
      <protection/>
    </xf>
    <xf numFmtId="4" fontId="17" fillId="0" borderId="20" xfId="40" applyNumberFormat="1" applyFont="1" applyFill="1" applyBorder="1" applyAlignment="1" applyProtection="1">
      <alignment/>
      <protection/>
    </xf>
    <xf numFmtId="4" fontId="3" fillId="2" borderId="10" xfId="4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>
      <alignment/>
    </xf>
    <xf numFmtId="4" fontId="17" fillId="0" borderId="15" xfId="40" applyNumberFormat="1" applyFont="1" applyFill="1" applyBorder="1" applyAlignment="1" applyProtection="1">
      <alignment/>
      <protection/>
    </xf>
    <xf numFmtId="0" fontId="17" fillId="0" borderId="15" xfId="53" applyFont="1" applyBorder="1">
      <alignment/>
      <protection/>
    </xf>
    <xf numFmtId="4" fontId="1" fillId="0" borderId="15" xfId="0" applyNumberFormat="1" applyFont="1" applyFill="1" applyBorder="1" applyAlignment="1">
      <alignment horizontal="right"/>
    </xf>
    <xf numFmtId="0" fontId="1" fillId="0" borderId="47" xfId="0" applyFont="1" applyFill="1" applyBorder="1" applyAlignment="1">
      <alignment/>
    </xf>
    <xf numFmtId="0" fontId="1" fillId="0" borderId="47" xfId="0" applyFont="1" applyBorder="1" applyAlignment="1">
      <alignment/>
    </xf>
    <xf numFmtId="4" fontId="18" fillId="0" borderId="3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0" fontId="1" fillId="16" borderId="47" xfId="0" applyFont="1" applyFill="1" applyBorder="1" applyAlignment="1">
      <alignment/>
    </xf>
    <xf numFmtId="3" fontId="3" fillId="0" borderId="47" xfId="53" applyNumberFormat="1" applyFont="1" applyFill="1" applyBorder="1">
      <alignment/>
      <protection/>
    </xf>
    <xf numFmtId="3" fontId="3" fillId="0" borderId="47" xfId="51" applyNumberFormat="1" applyFont="1" applyFill="1" applyBorder="1">
      <alignment/>
      <protection/>
    </xf>
    <xf numFmtId="3" fontId="3" fillId="0" borderId="47" xfId="53" applyNumberFormat="1" applyFont="1" applyBorder="1">
      <alignment/>
      <protection/>
    </xf>
    <xf numFmtId="3" fontId="3" fillId="0" borderId="47" xfId="51" applyNumberFormat="1" applyFont="1" applyBorder="1">
      <alignment/>
      <protection/>
    </xf>
    <xf numFmtId="3" fontId="3" fillId="0" borderId="10" xfId="53" applyNumberFormat="1" applyFont="1" applyBorder="1">
      <alignment/>
      <protection/>
    </xf>
    <xf numFmtId="3" fontId="3" fillId="0" borderId="12" xfId="53" applyNumberFormat="1" applyFont="1" applyBorder="1">
      <alignment/>
      <protection/>
    </xf>
    <xf numFmtId="3" fontId="3" fillId="0" borderId="65" xfId="53" applyNumberFormat="1" applyFont="1" applyBorder="1">
      <alignment/>
      <protection/>
    </xf>
    <xf numFmtId="3" fontId="3" fillId="0" borderId="16" xfId="53" applyNumberFormat="1" applyFont="1" applyFill="1" applyBorder="1" applyAlignment="1">
      <alignment horizontal="right"/>
      <protection/>
    </xf>
    <xf numFmtId="3" fontId="3" fillId="0" borderId="10" xfId="51" applyNumberFormat="1" applyFont="1" applyFill="1" applyBorder="1" applyAlignment="1">
      <alignment horizontal="right"/>
      <protection/>
    </xf>
    <xf numFmtId="3" fontId="3" fillId="0" borderId="16" xfId="51" applyNumberFormat="1" applyFont="1" applyFill="1" applyBorder="1" applyAlignment="1">
      <alignment horizontal="right"/>
      <protection/>
    </xf>
    <xf numFmtId="3" fontId="3" fillId="32" borderId="10" xfId="51" applyNumberFormat="1" applyFont="1" applyFill="1" applyBorder="1">
      <alignment/>
      <protection/>
    </xf>
    <xf numFmtId="3" fontId="3" fillId="32" borderId="16" xfId="51" applyNumberFormat="1" applyFont="1" applyFill="1" applyBorder="1">
      <alignment/>
      <protection/>
    </xf>
    <xf numFmtId="3" fontId="17" fillId="0" borderId="10" xfId="53" applyNumberFormat="1" applyFont="1" applyBorder="1">
      <alignment/>
      <protection/>
    </xf>
    <xf numFmtId="3" fontId="17" fillId="0" borderId="16" xfId="53" applyNumberFormat="1" applyFont="1" applyBorder="1">
      <alignment/>
      <protection/>
    </xf>
    <xf numFmtId="3" fontId="3" fillId="0" borderId="47" xfId="52" applyNumberFormat="1" applyFont="1" applyFill="1" applyBorder="1">
      <alignment/>
      <protection/>
    </xf>
    <xf numFmtId="0" fontId="3" fillId="0" borderId="47" xfId="0" applyFont="1" applyFill="1" applyBorder="1" applyAlignment="1">
      <alignment/>
    </xf>
    <xf numFmtId="0" fontId="1" fillId="0" borderId="45" xfId="0" applyFont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4" fontId="1" fillId="16" borderId="51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3" fillId="31" borderId="11" xfId="0" applyFont="1" applyFill="1" applyBorder="1" applyAlignment="1">
      <alignment/>
    </xf>
    <xf numFmtId="0" fontId="1" fillId="31" borderId="11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16" borderId="46" xfId="0" applyNumberFormat="1" applyFont="1" applyFill="1" applyBorder="1" applyAlignment="1">
      <alignment horizontal="right"/>
    </xf>
    <xf numFmtId="4" fontId="3" fillId="0" borderId="59" xfId="33" applyNumberFormat="1" applyFont="1" applyFill="1" applyBorder="1" applyAlignment="1" applyProtection="1">
      <alignment horizontal="right"/>
      <protection/>
    </xf>
    <xf numFmtId="4" fontId="3" fillId="0" borderId="59" xfId="0" applyNumberFormat="1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3" fontId="1" fillId="16" borderId="19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>
      <alignment/>
    </xf>
    <xf numFmtId="4" fontId="1" fillId="16" borderId="11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 horizontal="right"/>
    </xf>
    <xf numFmtId="0" fontId="1" fillId="16" borderId="66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4" fontId="1" fillId="0" borderId="64" xfId="0" applyNumberFormat="1" applyFont="1" applyBorder="1" applyAlignment="1">
      <alignment/>
    </xf>
    <xf numFmtId="3" fontId="1" fillId="0" borderId="68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40" xfId="0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1" fillId="30" borderId="16" xfId="0" applyNumberFormat="1" applyFont="1" applyFill="1" applyBorder="1" applyAlignment="1">
      <alignment horizontal="right"/>
    </xf>
    <xf numFmtId="0" fontId="1" fillId="33" borderId="69" xfId="0" applyFont="1" applyFill="1" applyBorder="1" applyAlignment="1">
      <alignment/>
    </xf>
    <xf numFmtId="0" fontId="8" fillId="33" borderId="69" xfId="0" applyFont="1" applyFill="1" applyBorder="1" applyAlignment="1">
      <alignment/>
    </xf>
    <xf numFmtId="0" fontId="1" fillId="0" borderId="14" xfId="0" applyFont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4" fontId="1" fillId="16" borderId="32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/>
    </xf>
    <xf numFmtId="3" fontId="1" fillId="16" borderId="40" xfId="0" applyNumberFormat="1" applyFont="1" applyFill="1" applyBorder="1" applyAlignment="1">
      <alignment/>
    </xf>
    <xf numFmtId="3" fontId="17" fillId="0" borderId="20" xfId="53" applyNumberFormat="1" applyFont="1" applyFill="1" applyBorder="1">
      <alignment/>
      <protection/>
    </xf>
    <xf numFmtId="3" fontId="17" fillId="0" borderId="10" xfId="53" applyNumberFormat="1" applyFont="1" applyFill="1" applyBorder="1">
      <alignment/>
      <protection/>
    </xf>
    <xf numFmtId="3" fontId="17" fillId="0" borderId="16" xfId="53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1" fillId="0" borderId="25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28" fillId="0" borderId="0" xfId="0" applyNumberFormat="1" applyFont="1" applyAlignment="1">
      <alignment/>
    </xf>
    <xf numFmtId="4" fontId="3" fillId="0" borderId="27" xfId="0" applyNumberFormat="1" applyFont="1" applyFill="1" applyBorder="1" applyAlignment="1">
      <alignment/>
    </xf>
    <xf numFmtId="4" fontId="27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21" fillId="0" borderId="27" xfId="0" applyNumberFormat="1" applyFont="1" applyFill="1" applyBorder="1" applyAlignment="1">
      <alignment/>
    </xf>
    <xf numFmtId="4" fontId="26" fillId="0" borderId="0" xfId="0" applyNumberFormat="1" applyFont="1" applyAlignment="1">
      <alignment/>
    </xf>
    <xf numFmtId="4" fontId="1" fillId="0" borderId="27" xfId="0" applyNumberFormat="1" applyFont="1" applyFill="1" applyBorder="1" applyAlignment="1">
      <alignment/>
    </xf>
    <xf numFmtId="4" fontId="27" fillId="0" borderId="0" xfId="0" applyNumberFormat="1" applyFont="1" applyAlignment="1">
      <alignment/>
    </xf>
    <xf numFmtId="4" fontId="3" fillId="0" borderId="21" xfId="33" applyNumberFormat="1" applyFont="1" applyFill="1" applyBorder="1" applyAlignment="1" applyProtection="1">
      <alignment horizontal="right"/>
      <protection/>
    </xf>
    <xf numFmtId="4" fontId="1" fillId="30" borderId="20" xfId="33" applyNumberFormat="1" applyFont="1" applyFill="1" applyBorder="1" applyAlignment="1" applyProtection="1">
      <alignment horizontal="right"/>
      <protection/>
    </xf>
    <xf numFmtId="4" fontId="1" fillId="30" borderId="11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center"/>
    </xf>
    <xf numFmtId="3" fontId="3" fillId="0" borderId="35" xfId="33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Alignment="1">
      <alignment/>
    </xf>
    <xf numFmtId="3" fontId="1" fillId="0" borderId="32" xfId="0" applyNumberFormat="1" applyFont="1" applyFill="1" applyBorder="1" applyAlignment="1">
      <alignment/>
    </xf>
    <xf numFmtId="3" fontId="21" fillId="0" borderId="26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3" fillId="0" borderId="47" xfId="52" applyNumberFormat="1" applyFont="1" applyFill="1" applyBorder="1" applyAlignment="1">
      <alignment/>
      <protection/>
    </xf>
    <xf numFmtId="3" fontId="1" fillId="0" borderId="24" xfId="0" applyNumberFormat="1" applyFont="1" applyFill="1" applyBorder="1" applyAlignment="1">
      <alignment horizontal="center"/>
    </xf>
    <xf numFmtId="3" fontId="1" fillId="16" borderId="11" xfId="0" applyNumberFormat="1" applyFont="1" applyFill="1" applyBorder="1" applyAlignment="1">
      <alignment/>
    </xf>
    <xf numFmtId="3" fontId="1" fillId="0" borderId="64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3" fontId="1" fillId="16" borderId="32" xfId="0" applyNumberFormat="1" applyFont="1" applyFill="1" applyBorder="1" applyAlignment="1">
      <alignment horizontal="right"/>
    </xf>
    <xf numFmtId="3" fontId="1" fillId="16" borderId="29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3" fontId="17" fillId="0" borderId="14" xfId="0" applyNumberFormat="1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48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Čiarka 3" xfId="36"/>
    <cellStyle name="Čiarka 4" xfId="37"/>
    <cellStyle name="Dobrá" xfId="38"/>
    <cellStyle name="Excel_BuiltIn_Dobrá" xfId="39"/>
    <cellStyle name="Excel_BuiltIn_Zlá" xfId="40"/>
    <cellStyle name="Hyperlink" xfId="41"/>
    <cellStyle name="Kontrolná bun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ov" xfId="49"/>
    <cellStyle name="Neutrálna" xfId="50"/>
    <cellStyle name="Normálna 2" xfId="51"/>
    <cellStyle name="Normálna 3" xfId="52"/>
    <cellStyle name="Normálna 4" xfId="53"/>
    <cellStyle name="Normálna 5" xfId="54"/>
    <cellStyle name="Normálna 6" xfId="55"/>
    <cellStyle name="Percent" xfId="56"/>
    <cellStyle name="Percentá 2" xfId="57"/>
    <cellStyle name="Followed Hyperlink" xfId="58"/>
    <cellStyle name="Poznámka" xfId="59"/>
    <cellStyle name="Prepojená bunka" xfId="60"/>
    <cellStyle name="Spolu" xfId="61"/>
    <cellStyle name="Text upozornenia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5"/>
  <sheetViews>
    <sheetView tabSelected="1" zoomScale="120" zoomScaleNormal="120" workbookViewId="0" topLeftCell="A1">
      <selection activeCell="B9" sqref="B9"/>
    </sheetView>
  </sheetViews>
  <sheetFormatPr defaultColWidth="9.140625" defaultRowHeight="12.75"/>
  <cols>
    <col min="1" max="1" width="6.8515625" style="95" customWidth="1"/>
    <col min="2" max="2" width="29.140625" style="95" customWidth="1"/>
    <col min="3" max="3" width="10.28125" style="95" customWidth="1"/>
    <col min="4" max="4" width="11.00390625" style="95" customWidth="1"/>
    <col min="5" max="5" width="10.28125" style="105" customWidth="1"/>
    <col min="6" max="6" width="11.57421875" style="105" customWidth="1"/>
    <col min="7" max="9" width="10.28125" style="105" customWidth="1"/>
    <col min="10" max="10" width="9.140625" style="94" customWidth="1"/>
    <col min="11" max="11" width="9.8515625" style="95" customWidth="1"/>
    <col min="12" max="12" width="10.00390625" style="95" customWidth="1"/>
    <col min="13" max="19" width="9.140625" style="95" customWidth="1"/>
    <col min="20" max="20" width="10.421875" style="95" customWidth="1"/>
    <col min="21" max="21" width="10.28125" style="95" customWidth="1"/>
    <col min="22" max="32" width="9.140625" style="95" customWidth="1"/>
    <col min="33" max="16384" width="9.140625" style="94" customWidth="1"/>
  </cols>
  <sheetData>
    <row r="1" spans="1:24" ht="21.75" customHeight="1">
      <c r="A1" s="840" t="s">
        <v>441</v>
      </c>
      <c r="B1" s="840"/>
      <c r="C1" s="840"/>
      <c r="D1" s="840"/>
      <c r="E1" s="840"/>
      <c r="F1" s="840"/>
      <c r="G1" s="840"/>
      <c r="H1" s="840"/>
      <c r="I1" s="840"/>
      <c r="S1" s="96"/>
      <c r="T1" s="97"/>
      <c r="U1" s="98"/>
      <c r="V1" s="97"/>
      <c r="W1" s="97"/>
      <c r="X1" s="97"/>
    </row>
    <row r="2" spans="1:21" ht="12.75">
      <c r="A2" s="539"/>
      <c r="B2" s="94"/>
      <c r="C2" s="94"/>
      <c r="D2" s="567"/>
      <c r="E2" s="826"/>
      <c r="F2" s="826"/>
      <c r="G2" s="826"/>
      <c r="H2" s="826"/>
      <c r="S2" s="408"/>
      <c r="U2" s="540"/>
    </row>
    <row r="3" spans="1:24" ht="19.5" customHeight="1">
      <c r="A3" s="841" t="s">
        <v>387</v>
      </c>
      <c r="B3" s="841"/>
      <c r="C3" s="841"/>
      <c r="D3" s="841"/>
      <c r="E3" s="841"/>
      <c r="F3" s="841"/>
      <c r="G3" s="841"/>
      <c r="H3" s="841"/>
      <c r="I3" s="841"/>
      <c r="S3" s="99"/>
      <c r="T3" s="102"/>
      <c r="U3" s="97"/>
      <c r="V3" s="97"/>
      <c r="W3" s="97"/>
      <c r="X3" s="97"/>
    </row>
    <row r="4" spans="1:19" ht="12.75">
      <c r="A4" s="408"/>
      <c r="B4" s="540"/>
      <c r="C4" s="540"/>
      <c r="D4" s="408"/>
      <c r="E4" s="827"/>
      <c r="F4" s="827"/>
      <c r="G4" s="827"/>
      <c r="S4" s="408"/>
    </row>
    <row r="5" spans="1:18" ht="12.75">
      <c r="A5" s="353" t="s">
        <v>353</v>
      </c>
      <c r="B5" s="354"/>
      <c r="C5" s="354"/>
      <c r="D5" s="407"/>
      <c r="E5" s="407"/>
      <c r="F5" s="407"/>
      <c r="G5" s="407"/>
      <c r="R5" s="408"/>
    </row>
    <row r="6" spans="1:24" ht="12.75">
      <c r="A6" s="164" t="s">
        <v>17</v>
      </c>
      <c r="B6" s="165" t="s">
        <v>0</v>
      </c>
      <c r="C6" s="166" t="s">
        <v>198</v>
      </c>
      <c r="D6" s="166" t="s">
        <v>198</v>
      </c>
      <c r="E6" s="289" t="s">
        <v>319</v>
      </c>
      <c r="F6" s="167" t="s">
        <v>320</v>
      </c>
      <c r="G6" s="167" t="s">
        <v>245</v>
      </c>
      <c r="H6" s="168" t="s">
        <v>245</v>
      </c>
      <c r="I6" s="168" t="s">
        <v>245</v>
      </c>
      <c r="R6" s="104"/>
      <c r="S6" s="104"/>
      <c r="T6" s="46"/>
      <c r="U6" s="46"/>
      <c r="V6" s="97"/>
      <c r="W6" s="47"/>
      <c r="X6" s="48"/>
    </row>
    <row r="7" spans="1:24" ht="12.75">
      <c r="A7" s="161" t="s">
        <v>246</v>
      </c>
      <c r="B7" s="162"/>
      <c r="C7" s="163" t="s">
        <v>398</v>
      </c>
      <c r="D7" s="174" t="s">
        <v>417</v>
      </c>
      <c r="E7" s="813" t="s">
        <v>442</v>
      </c>
      <c r="F7" s="813" t="s">
        <v>442</v>
      </c>
      <c r="G7" s="813" t="s">
        <v>399</v>
      </c>
      <c r="H7" s="813" t="s">
        <v>416</v>
      </c>
      <c r="I7" s="813" t="s">
        <v>443</v>
      </c>
      <c r="R7" s="97"/>
      <c r="S7" s="97"/>
      <c r="T7" s="47"/>
      <c r="U7" s="47"/>
      <c r="V7" s="97"/>
      <c r="W7" s="47"/>
      <c r="X7" s="48"/>
    </row>
    <row r="8" spans="1:24" ht="12.75">
      <c r="A8" s="145">
        <v>110</v>
      </c>
      <c r="B8" s="159" t="s">
        <v>1</v>
      </c>
      <c r="C8" s="154">
        <v>2937415.45</v>
      </c>
      <c r="D8" s="664">
        <v>2938804.22</v>
      </c>
      <c r="E8" s="142">
        <v>3140000</v>
      </c>
      <c r="F8" s="142">
        <v>3280000</v>
      </c>
      <c r="G8" s="142">
        <v>3460000</v>
      </c>
      <c r="H8" s="142">
        <v>3825575</v>
      </c>
      <c r="I8" s="146">
        <v>3916075</v>
      </c>
      <c r="R8" s="97"/>
      <c r="S8" s="97"/>
      <c r="T8" s="98"/>
      <c r="U8" s="98"/>
      <c r="V8" s="97"/>
      <c r="W8" s="100"/>
      <c r="X8" s="100"/>
    </row>
    <row r="9" spans="1:24" ht="12.75">
      <c r="A9" s="147">
        <v>120</v>
      </c>
      <c r="B9" s="148" t="s">
        <v>388</v>
      </c>
      <c r="C9" s="155">
        <v>571962.4400000001</v>
      </c>
      <c r="D9" s="665">
        <v>564704.05</v>
      </c>
      <c r="E9" s="139">
        <v>564000</v>
      </c>
      <c r="F9" s="139">
        <v>565090</v>
      </c>
      <c r="G9" s="139">
        <v>657500</v>
      </c>
      <c r="H9" s="139">
        <v>657500</v>
      </c>
      <c r="I9" s="149">
        <v>657500</v>
      </c>
      <c r="R9" s="97"/>
      <c r="S9" s="97"/>
      <c r="T9" s="98"/>
      <c r="U9" s="98"/>
      <c r="V9" s="97"/>
      <c r="W9" s="100"/>
      <c r="X9" s="100"/>
    </row>
    <row r="10" spans="1:24" ht="12.75">
      <c r="A10" s="147">
        <v>130</v>
      </c>
      <c r="B10" s="148" t="s">
        <v>389</v>
      </c>
      <c r="C10" s="155">
        <v>9129.720000000001</v>
      </c>
      <c r="D10" s="665">
        <v>9487.85</v>
      </c>
      <c r="E10" s="139">
        <v>10750</v>
      </c>
      <c r="F10" s="139">
        <v>12750</v>
      </c>
      <c r="G10" s="139">
        <v>12750</v>
      </c>
      <c r="H10" s="139">
        <v>12750</v>
      </c>
      <c r="I10" s="149">
        <v>12750</v>
      </c>
      <c r="R10" s="97"/>
      <c r="S10" s="97"/>
      <c r="T10" s="98"/>
      <c r="U10" s="98"/>
      <c r="V10" s="97"/>
      <c r="W10" s="100"/>
      <c r="X10" s="100"/>
    </row>
    <row r="11" spans="1:24" ht="12.75">
      <c r="A11" s="147">
        <v>130</v>
      </c>
      <c r="B11" s="148" t="s">
        <v>247</v>
      </c>
      <c r="C11" s="155">
        <v>129851.36</v>
      </c>
      <c r="D11" s="665">
        <v>220199.26</v>
      </c>
      <c r="E11" s="139">
        <v>240000</v>
      </c>
      <c r="F11" s="139">
        <v>240210</v>
      </c>
      <c r="G11" s="139">
        <v>235000</v>
      </c>
      <c r="H11" s="139">
        <v>235000</v>
      </c>
      <c r="I11" s="149">
        <v>235000</v>
      </c>
      <c r="R11" s="97"/>
      <c r="S11" s="97"/>
      <c r="T11" s="98"/>
      <c r="U11" s="98"/>
      <c r="V11" s="97"/>
      <c r="W11" s="100"/>
      <c r="X11" s="100"/>
    </row>
    <row r="12" spans="1:24" ht="12.75">
      <c r="A12" s="147"/>
      <c r="B12" s="148"/>
      <c r="C12" s="155"/>
      <c r="D12" s="665"/>
      <c r="E12" s="139"/>
      <c r="F12" s="139"/>
      <c r="G12" s="139"/>
      <c r="H12" s="139"/>
      <c r="I12" s="149"/>
      <c r="R12" s="97"/>
      <c r="S12" s="97"/>
      <c r="T12" s="98"/>
      <c r="U12" s="98"/>
      <c r="V12" s="97"/>
      <c r="W12" s="100"/>
      <c r="X12" s="100"/>
    </row>
    <row r="13" spans="1:24" ht="12.75">
      <c r="A13" s="147">
        <v>210</v>
      </c>
      <c r="B13" s="148" t="s">
        <v>235</v>
      </c>
      <c r="C13" s="155">
        <v>126213.85</v>
      </c>
      <c r="D13" s="665">
        <v>137983.07</v>
      </c>
      <c r="E13" s="139">
        <v>135080</v>
      </c>
      <c r="F13" s="139">
        <v>161910</v>
      </c>
      <c r="G13" s="139">
        <v>182000</v>
      </c>
      <c r="H13" s="139">
        <v>182000</v>
      </c>
      <c r="I13" s="149">
        <v>182000</v>
      </c>
      <c r="R13" s="97"/>
      <c r="S13" s="97"/>
      <c r="T13" s="98"/>
      <c r="U13" s="98"/>
      <c r="V13" s="97"/>
      <c r="W13" s="100"/>
      <c r="X13" s="100"/>
    </row>
    <row r="14" spans="1:24" ht="12.75">
      <c r="A14" s="147">
        <v>210</v>
      </c>
      <c r="B14" s="148" t="s">
        <v>390</v>
      </c>
      <c r="C14" s="155">
        <v>243981.41</v>
      </c>
      <c r="D14" s="665">
        <v>234141.14</v>
      </c>
      <c r="E14" s="139">
        <v>255700</v>
      </c>
      <c r="F14" s="139">
        <v>258700</v>
      </c>
      <c r="G14" s="139">
        <v>287000</v>
      </c>
      <c r="H14" s="139">
        <v>287000</v>
      </c>
      <c r="I14" s="149">
        <v>287000</v>
      </c>
      <c r="K14" s="105"/>
      <c r="R14" s="97"/>
      <c r="S14" s="97"/>
      <c r="T14" s="98"/>
      <c r="U14" s="98"/>
      <c r="V14" s="97"/>
      <c r="W14" s="100"/>
      <c r="X14" s="100"/>
    </row>
    <row r="15" spans="1:24" ht="12.75">
      <c r="A15" s="147">
        <v>220</v>
      </c>
      <c r="B15" s="148" t="s">
        <v>2</v>
      </c>
      <c r="C15" s="155">
        <v>22968.34</v>
      </c>
      <c r="D15" s="665">
        <v>21525.98</v>
      </c>
      <c r="E15" s="139">
        <v>24000</v>
      </c>
      <c r="F15" s="139">
        <v>26000</v>
      </c>
      <c r="G15" s="139">
        <v>28000</v>
      </c>
      <c r="H15" s="139">
        <v>28000</v>
      </c>
      <c r="I15" s="149">
        <v>28000</v>
      </c>
      <c r="R15" s="97"/>
      <c r="S15" s="97"/>
      <c r="T15" s="98"/>
      <c r="U15" s="98"/>
      <c r="V15" s="97"/>
      <c r="W15" s="100"/>
      <c r="X15" s="100"/>
    </row>
    <row r="16" spans="1:24" ht="11.25" customHeight="1">
      <c r="A16" s="147">
        <v>220</v>
      </c>
      <c r="B16" s="148" t="s">
        <v>197</v>
      </c>
      <c r="C16" s="155">
        <v>3004.81</v>
      </c>
      <c r="D16" s="665">
        <v>4571.71</v>
      </c>
      <c r="E16" s="139"/>
      <c r="F16" s="139">
        <v>5000</v>
      </c>
      <c r="G16" s="139"/>
      <c r="H16" s="139"/>
      <c r="I16" s="149"/>
      <c r="R16" s="97"/>
      <c r="S16" s="97"/>
      <c r="T16" s="98"/>
      <c r="U16" s="98"/>
      <c r="V16" s="97"/>
      <c r="W16" s="100"/>
      <c r="X16" s="100"/>
    </row>
    <row r="17" spans="1:24" ht="12.75">
      <c r="A17" s="147">
        <v>220</v>
      </c>
      <c r="B17" s="148" t="s">
        <v>260</v>
      </c>
      <c r="C17" s="155">
        <v>5203.65</v>
      </c>
      <c r="D17" s="665">
        <v>3519.4</v>
      </c>
      <c r="E17" s="139">
        <v>6500</v>
      </c>
      <c r="F17" s="139">
        <v>8610</v>
      </c>
      <c r="G17" s="139">
        <v>7000</v>
      </c>
      <c r="H17" s="139">
        <v>10000</v>
      </c>
      <c r="I17" s="149">
        <v>10000</v>
      </c>
      <c r="R17" s="97"/>
      <c r="S17" s="97"/>
      <c r="T17" s="98"/>
      <c r="U17" s="98"/>
      <c r="V17" s="97"/>
      <c r="W17" s="100"/>
      <c r="X17" s="100"/>
    </row>
    <row r="18" spans="1:24" ht="12.75">
      <c r="A18" s="147">
        <v>220</v>
      </c>
      <c r="B18" s="148" t="s">
        <v>240</v>
      </c>
      <c r="C18" s="155">
        <v>41315.27</v>
      </c>
      <c r="D18" s="665">
        <v>44983.35</v>
      </c>
      <c r="E18" s="139">
        <v>0</v>
      </c>
      <c r="F18" s="139">
        <v>8830</v>
      </c>
      <c r="G18" s="139">
        <v>0</v>
      </c>
      <c r="H18" s="139">
        <v>0</v>
      </c>
      <c r="I18" s="149">
        <v>0</v>
      </c>
      <c r="R18" s="97"/>
      <c r="S18" s="97"/>
      <c r="T18" s="98"/>
      <c r="U18" s="98"/>
      <c r="V18" s="97"/>
      <c r="W18" s="100"/>
      <c r="X18" s="100"/>
    </row>
    <row r="19" spans="1:24" ht="12.75">
      <c r="A19" s="147">
        <v>220</v>
      </c>
      <c r="B19" s="148" t="s">
        <v>193</v>
      </c>
      <c r="C19" s="155">
        <v>3433</v>
      </c>
      <c r="D19" s="665">
        <v>4307</v>
      </c>
      <c r="E19" s="139">
        <v>10000</v>
      </c>
      <c r="F19" s="139">
        <v>10000</v>
      </c>
      <c r="G19" s="139">
        <v>10000</v>
      </c>
      <c r="H19" s="139">
        <v>10000</v>
      </c>
      <c r="I19" s="149">
        <v>10000</v>
      </c>
      <c r="R19" s="97"/>
      <c r="S19" s="97"/>
      <c r="T19" s="98"/>
      <c r="U19" s="98"/>
      <c r="V19" s="97"/>
      <c r="W19" s="100"/>
      <c r="X19" s="100"/>
    </row>
    <row r="20" spans="1:24" ht="12.75">
      <c r="A20" s="147">
        <v>220</v>
      </c>
      <c r="B20" s="148" t="s">
        <v>248</v>
      </c>
      <c r="C20" s="155">
        <v>52703.64</v>
      </c>
      <c r="D20" s="665">
        <v>53420.03</v>
      </c>
      <c r="E20" s="139">
        <v>64839</v>
      </c>
      <c r="F20" s="139">
        <v>64839</v>
      </c>
      <c r="G20" s="139">
        <v>74000</v>
      </c>
      <c r="H20" s="139">
        <v>74000</v>
      </c>
      <c r="I20" s="149">
        <v>74000</v>
      </c>
      <c r="R20" s="97"/>
      <c r="S20" s="97"/>
      <c r="T20" s="98"/>
      <c r="U20" s="98"/>
      <c r="V20" s="97"/>
      <c r="W20" s="100"/>
      <c r="X20" s="100"/>
    </row>
    <row r="21" spans="1:24" ht="12.75">
      <c r="A21" s="147">
        <v>240</v>
      </c>
      <c r="B21" s="148" t="s">
        <v>458</v>
      </c>
      <c r="C21" s="155">
        <v>66.15</v>
      </c>
      <c r="D21" s="665"/>
      <c r="E21" s="139"/>
      <c r="F21" s="139"/>
      <c r="G21" s="139"/>
      <c r="H21" s="139"/>
      <c r="I21" s="149"/>
      <c r="R21" s="97"/>
      <c r="S21" s="97"/>
      <c r="T21" s="98"/>
      <c r="U21" s="98"/>
      <c r="V21" s="97"/>
      <c r="W21" s="100"/>
      <c r="X21" s="100"/>
    </row>
    <row r="22" spans="1:24" ht="12.75">
      <c r="A22" s="147">
        <v>290</v>
      </c>
      <c r="B22" s="148" t="s">
        <v>234</v>
      </c>
      <c r="C22" s="155">
        <v>30900.69</v>
      </c>
      <c r="D22" s="665">
        <v>73640.49</v>
      </c>
      <c r="E22" s="139">
        <v>70000</v>
      </c>
      <c r="F22" s="139">
        <v>81700</v>
      </c>
      <c r="G22" s="139">
        <v>80000</v>
      </c>
      <c r="H22" s="139">
        <v>40000</v>
      </c>
      <c r="I22" s="149">
        <v>40000</v>
      </c>
      <c r="R22" s="97"/>
      <c r="S22" s="97"/>
      <c r="T22" s="98"/>
      <c r="U22" s="98"/>
      <c r="V22" s="97"/>
      <c r="W22" s="100"/>
      <c r="X22" s="100"/>
    </row>
    <row r="23" spans="1:24" ht="12.75">
      <c r="A23" s="147">
        <v>290</v>
      </c>
      <c r="B23" s="148" t="s">
        <v>3</v>
      </c>
      <c r="C23" s="155">
        <v>38274.54</v>
      </c>
      <c r="D23" s="665">
        <v>27047.54</v>
      </c>
      <c r="E23" s="139">
        <v>30000</v>
      </c>
      <c r="F23" s="139">
        <v>30000</v>
      </c>
      <c r="G23" s="139">
        <v>32000</v>
      </c>
      <c r="H23" s="139">
        <v>32000</v>
      </c>
      <c r="I23" s="149">
        <v>32000</v>
      </c>
      <c r="R23" s="97"/>
      <c r="S23" s="97"/>
      <c r="T23" s="98"/>
      <c r="U23" s="98"/>
      <c r="V23" s="97"/>
      <c r="W23" s="100"/>
      <c r="X23" s="100"/>
    </row>
    <row r="24" spans="1:24" ht="12.75">
      <c r="A24" s="147">
        <v>290</v>
      </c>
      <c r="B24" s="148" t="s">
        <v>266</v>
      </c>
      <c r="C24" s="155">
        <v>30235.940000000002</v>
      </c>
      <c r="D24" s="666">
        <f>46129.03+980.6</f>
        <v>47109.63</v>
      </c>
      <c r="E24" s="140">
        <v>15000</v>
      </c>
      <c r="F24" s="140">
        <v>31222</v>
      </c>
      <c r="G24" s="140">
        <v>16000</v>
      </c>
      <c r="H24" s="140">
        <v>15000</v>
      </c>
      <c r="I24" s="150">
        <v>15000</v>
      </c>
      <c r="R24" s="97"/>
      <c r="S24" s="97"/>
      <c r="T24" s="98"/>
      <c r="U24" s="98"/>
      <c r="V24" s="97"/>
      <c r="W24" s="100"/>
      <c r="X24" s="100"/>
    </row>
    <row r="25" spans="1:24" ht="12.75">
      <c r="A25" s="147"/>
      <c r="B25" s="148"/>
      <c r="C25" s="155"/>
      <c r="D25" s="666"/>
      <c r="E25" s="140"/>
      <c r="F25" s="140"/>
      <c r="G25" s="140"/>
      <c r="H25" s="140"/>
      <c r="I25" s="150"/>
      <c r="R25" s="97"/>
      <c r="S25" s="97"/>
      <c r="T25" s="98"/>
      <c r="U25" s="98"/>
      <c r="V25" s="97"/>
      <c r="W25" s="100"/>
      <c r="X25" s="100"/>
    </row>
    <row r="26" spans="1:24" ht="12.75">
      <c r="A26" s="147">
        <v>310</v>
      </c>
      <c r="B26" s="148" t="s">
        <v>255</v>
      </c>
      <c r="C26" s="155">
        <v>15298.09</v>
      </c>
      <c r="D26" s="665">
        <v>49006.560000000005</v>
      </c>
      <c r="E26" s="139">
        <v>89640</v>
      </c>
      <c r="F26" s="139">
        <v>121451</v>
      </c>
      <c r="G26" s="139">
        <v>105000</v>
      </c>
      <c r="H26" s="139">
        <v>5000</v>
      </c>
      <c r="I26" s="149">
        <v>5000</v>
      </c>
      <c r="L26" s="838"/>
      <c r="R26" s="97"/>
      <c r="S26" s="97"/>
      <c r="T26" s="98"/>
      <c r="U26" s="98"/>
      <c r="V26" s="97"/>
      <c r="W26" s="100"/>
      <c r="X26" s="100"/>
    </row>
    <row r="27" spans="1:24" ht="12.75">
      <c r="A27" s="147">
        <v>310</v>
      </c>
      <c r="B27" s="148" t="s">
        <v>249</v>
      </c>
      <c r="C27" s="155">
        <v>47634.92</v>
      </c>
      <c r="D27" s="665">
        <v>31809.62</v>
      </c>
      <c r="E27" s="139">
        <v>53000</v>
      </c>
      <c r="F27" s="139">
        <v>55000</v>
      </c>
      <c r="G27" s="139"/>
      <c r="H27" s="139"/>
      <c r="I27" s="149"/>
      <c r="L27" s="838"/>
      <c r="R27" s="97"/>
      <c r="S27" s="97"/>
      <c r="T27" s="98"/>
      <c r="U27" s="98"/>
      <c r="V27" s="97"/>
      <c r="W27" s="100"/>
      <c r="X27" s="100"/>
    </row>
    <row r="28" spans="1:24" ht="12.75">
      <c r="A28" s="147">
        <v>310</v>
      </c>
      <c r="B28" s="148" t="s">
        <v>265</v>
      </c>
      <c r="C28" s="156">
        <f>7228.23+13565.49</f>
        <v>20793.72</v>
      </c>
      <c r="D28" s="667">
        <f>15085.59+56962.39</f>
        <v>72047.98</v>
      </c>
      <c r="E28" s="141">
        <v>28000</v>
      </c>
      <c r="F28" s="141">
        <v>28000</v>
      </c>
      <c r="G28" s="141">
        <v>8700</v>
      </c>
      <c r="H28" s="141">
        <v>8700</v>
      </c>
      <c r="I28" s="151">
        <v>8700</v>
      </c>
      <c r="L28" s="839"/>
      <c r="R28" s="97"/>
      <c r="S28" s="97"/>
      <c r="T28" s="98"/>
      <c r="U28" s="98"/>
      <c r="V28" s="97"/>
      <c r="W28" s="100"/>
      <c r="X28" s="100"/>
    </row>
    <row r="29" spans="1:24" ht="12.75">
      <c r="A29" s="147">
        <v>310</v>
      </c>
      <c r="B29" s="148" t="s">
        <v>11</v>
      </c>
      <c r="C29" s="155">
        <v>4147.31</v>
      </c>
      <c r="D29" s="666">
        <v>1508.54</v>
      </c>
      <c r="E29" s="140">
        <v>3800</v>
      </c>
      <c r="F29" s="140">
        <v>3800</v>
      </c>
      <c r="G29" s="140">
        <v>3800</v>
      </c>
      <c r="H29" s="140">
        <v>3800</v>
      </c>
      <c r="I29" s="150">
        <v>3800</v>
      </c>
      <c r="L29" s="838"/>
      <c r="R29" s="97"/>
      <c r="S29" s="97"/>
      <c r="T29" s="98"/>
      <c r="U29" s="98"/>
      <c r="V29" s="97"/>
      <c r="W29" s="100"/>
      <c r="X29" s="100"/>
    </row>
    <row r="30" spans="1:24" ht="12.75">
      <c r="A30" s="147">
        <v>310</v>
      </c>
      <c r="B30" s="148" t="s">
        <v>254</v>
      </c>
      <c r="C30" s="155">
        <v>4990.55</v>
      </c>
      <c r="D30" s="665">
        <v>4951.97</v>
      </c>
      <c r="E30" s="139">
        <v>7000</v>
      </c>
      <c r="F30" s="139">
        <v>10000</v>
      </c>
      <c r="G30" s="139">
        <v>10000</v>
      </c>
      <c r="H30" s="139">
        <v>10000</v>
      </c>
      <c r="I30" s="149">
        <v>10000</v>
      </c>
      <c r="L30" s="838"/>
      <c r="R30" s="97"/>
      <c r="S30" s="97"/>
      <c r="T30" s="98"/>
      <c r="U30" s="98"/>
      <c r="V30" s="97"/>
      <c r="W30" s="100"/>
      <c r="X30" s="100"/>
    </row>
    <row r="31" spans="1:24" ht="12.75">
      <c r="A31" s="147">
        <v>310</v>
      </c>
      <c r="B31" s="148" t="s">
        <v>444</v>
      </c>
      <c r="C31" s="155"/>
      <c r="D31" s="665">
        <v>2240</v>
      </c>
      <c r="E31" s="139"/>
      <c r="F31" s="139"/>
      <c r="G31" s="139"/>
      <c r="H31" s="139"/>
      <c r="I31" s="149"/>
      <c r="L31" s="838"/>
      <c r="R31" s="97"/>
      <c r="S31" s="97"/>
      <c r="T31" s="98"/>
      <c r="U31" s="98"/>
      <c r="V31" s="97"/>
      <c r="W31" s="100"/>
      <c r="X31" s="100"/>
    </row>
    <row r="32" spans="1:24" ht="12.75">
      <c r="A32" s="147">
        <v>310</v>
      </c>
      <c r="B32" s="148" t="s">
        <v>250</v>
      </c>
      <c r="C32" s="155">
        <v>1507</v>
      </c>
      <c r="D32" s="665">
        <v>2039</v>
      </c>
      <c r="E32" s="139">
        <v>2100</v>
      </c>
      <c r="F32" s="139">
        <v>2700</v>
      </c>
      <c r="G32" s="139">
        <v>2100</v>
      </c>
      <c r="H32" s="139">
        <v>2100</v>
      </c>
      <c r="I32" s="149">
        <v>2100</v>
      </c>
      <c r="L32" s="838"/>
      <c r="R32" s="97"/>
      <c r="S32" s="97"/>
      <c r="T32" s="98"/>
      <c r="U32" s="98"/>
      <c r="V32" s="97"/>
      <c r="W32" s="100"/>
      <c r="X32" s="100"/>
    </row>
    <row r="33" spans="1:24" ht="12.75">
      <c r="A33" s="147">
        <v>310</v>
      </c>
      <c r="B33" s="148" t="s">
        <v>251</v>
      </c>
      <c r="C33" s="155">
        <v>33.2</v>
      </c>
      <c r="D33" s="665">
        <v>0</v>
      </c>
      <c r="E33" s="139">
        <v>1000</v>
      </c>
      <c r="F33" s="139">
        <v>1000</v>
      </c>
      <c r="G33" s="139"/>
      <c r="H33" s="139"/>
      <c r="I33" s="149"/>
      <c r="L33" s="838"/>
      <c r="R33" s="97"/>
      <c r="S33" s="97"/>
      <c r="T33" s="98"/>
      <c r="U33" s="98"/>
      <c r="V33" s="97"/>
      <c r="W33" s="100"/>
      <c r="X33" s="100"/>
    </row>
    <row r="34" spans="1:24" ht="12.75">
      <c r="A34" s="147">
        <v>310</v>
      </c>
      <c r="B34" s="148" t="s">
        <v>252</v>
      </c>
      <c r="C34" s="155">
        <v>0</v>
      </c>
      <c r="D34" s="665">
        <v>66.4</v>
      </c>
      <c r="E34" s="139">
        <v>600</v>
      </c>
      <c r="F34" s="139">
        <v>600</v>
      </c>
      <c r="G34" s="139">
        <v>600</v>
      </c>
      <c r="H34" s="139">
        <v>600</v>
      </c>
      <c r="I34" s="149">
        <v>600</v>
      </c>
      <c r="L34" s="127"/>
      <c r="R34" s="97"/>
      <c r="S34" s="97"/>
      <c r="T34" s="98"/>
      <c r="U34" s="98"/>
      <c r="V34" s="97"/>
      <c r="W34" s="100"/>
      <c r="X34" s="100"/>
    </row>
    <row r="35" spans="1:24" ht="12.75">
      <c r="A35" s="147">
        <v>310</v>
      </c>
      <c r="B35" s="148" t="s">
        <v>274</v>
      </c>
      <c r="C35" s="157">
        <v>11898.75</v>
      </c>
      <c r="D35" s="666">
        <v>0</v>
      </c>
      <c r="E35" s="140">
        <v>1740</v>
      </c>
      <c r="F35" s="140">
        <v>1740</v>
      </c>
      <c r="G35" s="140">
        <v>1740</v>
      </c>
      <c r="H35" s="140"/>
      <c r="I35" s="150"/>
      <c r="L35" s="838"/>
      <c r="R35" s="97"/>
      <c r="S35" s="97"/>
      <c r="T35" s="98"/>
      <c r="U35" s="98"/>
      <c r="V35" s="97"/>
      <c r="W35" s="100"/>
      <c r="X35" s="100"/>
    </row>
    <row r="36" spans="1:24" ht="12.75">
      <c r="A36" s="147">
        <v>310</v>
      </c>
      <c r="B36" s="148" t="s">
        <v>418</v>
      </c>
      <c r="C36" s="155">
        <v>17966.63</v>
      </c>
      <c r="D36" s="667">
        <v>10231.23</v>
      </c>
      <c r="E36" s="141">
        <v>11800</v>
      </c>
      <c r="F36" s="141">
        <v>11800</v>
      </c>
      <c r="G36" s="141">
        <v>8000</v>
      </c>
      <c r="H36" s="141">
        <v>16000</v>
      </c>
      <c r="I36" s="151"/>
      <c r="L36" s="838"/>
      <c r="R36" s="97"/>
      <c r="S36" s="97"/>
      <c r="T36" s="98"/>
      <c r="U36" s="98"/>
      <c r="V36" s="97"/>
      <c r="W36" s="100"/>
      <c r="X36" s="100"/>
    </row>
    <row r="37" spans="1:24" ht="12.75">
      <c r="A37" s="147">
        <v>310</v>
      </c>
      <c r="B37" s="148" t="s">
        <v>253</v>
      </c>
      <c r="C37" s="155">
        <v>7057.36</v>
      </c>
      <c r="D37" s="666">
        <v>7354.8</v>
      </c>
      <c r="E37" s="140">
        <v>7300</v>
      </c>
      <c r="F37" s="140">
        <v>7300</v>
      </c>
      <c r="G37" s="140">
        <v>7300</v>
      </c>
      <c r="H37" s="140">
        <v>7300</v>
      </c>
      <c r="I37" s="150">
        <v>7300</v>
      </c>
      <c r="L37" s="127"/>
      <c r="R37" s="97"/>
      <c r="S37" s="97"/>
      <c r="T37" s="98"/>
      <c r="U37" s="98"/>
      <c r="V37" s="97"/>
      <c r="W37" s="100"/>
      <c r="X37" s="100"/>
    </row>
    <row r="38" spans="1:24" ht="12.75">
      <c r="A38" s="147">
        <v>310</v>
      </c>
      <c r="B38" s="148" t="s">
        <v>14</v>
      </c>
      <c r="C38" s="157">
        <v>31850.44</v>
      </c>
      <c r="D38" s="666">
        <v>50464.79</v>
      </c>
      <c r="E38" s="140">
        <v>67000</v>
      </c>
      <c r="F38" s="140">
        <v>67000</v>
      </c>
      <c r="G38" s="140">
        <v>33000</v>
      </c>
      <c r="H38" s="140"/>
      <c r="I38" s="150"/>
      <c r="L38" s="838"/>
      <c r="R38" s="97"/>
      <c r="S38" s="97"/>
      <c r="T38" s="98"/>
      <c r="U38" s="98"/>
      <c r="V38" s="97"/>
      <c r="W38" s="100"/>
      <c r="X38" s="100"/>
    </row>
    <row r="39" spans="1:24" ht="12.75">
      <c r="A39" s="147">
        <v>310</v>
      </c>
      <c r="B39" s="148" t="s">
        <v>262</v>
      </c>
      <c r="C39" s="156">
        <v>1500</v>
      </c>
      <c r="D39" s="667"/>
      <c r="E39" s="141"/>
      <c r="F39" s="141"/>
      <c r="G39" s="141"/>
      <c r="H39" s="141"/>
      <c r="I39" s="151"/>
      <c r="L39" s="839"/>
      <c r="R39" s="97"/>
      <c r="S39" s="97"/>
      <c r="T39" s="98"/>
      <c r="U39" s="98"/>
      <c r="V39" s="97"/>
      <c r="W39" s="100"/>
      <c r="X39" s="100"/>
    </row>
    <row r="40" spans="1:24" ht="12.75">
      <c r="A40" s="147">
        <v>310</v>
      </c>
      <c r="B40" s="148" t="s">
        <v>4</v>
      </c>
      <c r="C40" s="155">
        <v>13684.09</v>
      </c>
      <c r="D40" s="665">
        <v>14217.06</v>
      </c>
      <c r="E40" s="139">
        <v>13780</v>
      </c>
      <c r="F40" s="139">
        <v>13780</v>
      </c>
      <c r="G40" s="139">
        <v>14500</v>
      </c>
      <c r="H40" s="139">
        <v>14500</v>
      </c>
      <c r="I40" s="149">
        <v>14500</v>
      </c>
      <c r="L40" s="838"/>
      <c r="R40" s="97"/>
      <c r="S40" s="97"/>
      <c r="T40" s="98"/>
      <c r="U40" s="98"/>
      <c r="V40" s="97"/>
      <c r="W40" s="100"/>
      <c r="X40" s="100"/>
    </row>
    <row r="41" spans="1:24" ht="12.75">
      <c r="A41" s="147">
        <v>310</v>
      </c>
      <c r="B41" s="148" t="s">
        <v>261</v>
      </c>
      <c r="C41" s="155">
        <v>35631</v>
      </c>
      <c r="D41" s="666">
        <v>31517.37</v>
      </c>
      <c r="E41" s="140">
        <v>33000</v>
      </c>
      <c r="F41" s="140">
        <v>33000</v>
      </c>
      <c r="G41" s="140">
        <v>33000</v>
      </c>
      <c r="H41" s="140">
        <v>16500</v>
      </c>
      <c r="I41" s="150">
        <v>16500</v>
      </c>
      <c r="K41" s="106"/>
      <c r="L41" s="838"/>
      <c r="R41" s="97"/>
      <c r="S41" s="97"/>
      <c r="T41" s="98"/>
      <c r="U41" s="98"/>
      <c r="V41" s="97"/>
      <c r="W41" s="100"/>
      <c r="X41" s="100"/>
    </row>
    <row r="42" spans="1:24" ht="12.75">
      <c r="A42" s="147">
        <v>310</v>
      </c>
      <c r="B42" s="148" t="s">
        <v>9</v>
      </c>
      <c r="C42" s="155">
        <v>17850</v>
      </c>
      <c r="D42" s="666">
        <v>18283</v>
      </c>
      <c r="E42" s="140">
        <v>17350</v>
      </c>
      <c r="F42" s="140">
        <v>18332</v>
      </c>
      <c r="G42" s="140">
        <v>18000</v>
      </c>
      <c r="H42" s="140">
        <v>18000</v>
      </c>
      <c r="I42" s="150">
        <v>18000</v>
      </c>
      <c r="L42" s="838"/>
      <c r="R42" s="104"/>
      <c r="S42" s="104"/>
      <c r="T42" s="107"/>
      <c r="U42" s="107"/>
      <c r="V42" s="97"/>
      <c r="W42" s="108"/>
      <c r="X42" s="108"/>
    </row>
    <row r="43" spans="1:24" ht="12.75">
      <c r="A43" s="147">
        <v>310</v>
      </c>
      <c r="B43" s="148" t="s">
        <v>13</v>
      </c>
      <c r="C43" s="155">
        <v>2465.76</v>
      </c>
      <c r="D43" s="667">
        <v>2441.01</v>
      </c>
      <c r="E43" s="141">
        <v>2565</v>
      </c>
      <c r="F43" s="141">
        <v>2565</v>
      </c>
      <c r="G43" s="141">
        <v>2565</v>
      </c>
      <c r="H43" s="141">
        <v>2565</v>
      </c>
      <c r="I43" s="151">
        <v>2565</v>
      </c>
      <c r="L43" s="838"/>
      <c r="S43" s="102"/>
      <c r="T43" s="109"/>
      <c r="U43" s="109"/>
      <c r="V43" s="109"/>
      <c r="W43" s="110"/>
      <c r="X43" s="110"/>
    </row>
    <row r="44" spans="1:32" s="111" customFormat="1" ht="12.75">
      <c r="A44" s="147">
        <v>310</v>
      </c>
      <c r="B44" s="148" t="s">
        <v>12</v>
      </c>
      <c r="C44" s="155">
        <v>709.84</v>
      </c>
      <c r="D44" s="667">
        <v>724.91</v>
      </c>
      <c r="E44" s="141">
        <v>720</v>
      </c>
      <c r="F44" s="141">
        <v>733</v>
      </c>
      <c r="G44" s="141">
        <v>720</v>
      </c>
      <c r="H44" s="141">
        <v>720</v>
      </c>
      <c r="I44" s="151">
        <v>720</v>
      </c>
      <c r="K44" s="95"/>
      <c r="L44" s="838"/>
      <c r="M44" s="95"/>
      <c r="N44" s="95"/>
      <c r="O44" s="95"/>
      <c r="P44" s="95"/>
      <c r="Q44" s="95"/>
      <c r="R44" s="95"/>
      <c r="S44" s="104"/>
      <c r="T44" s="97"/>
      <c r="U44" s="98"/>
      <c r="V44" s="97"/>
      <c r="W44" s="97"/>
      <c r="X44" s="100"/>
      <c r="Y44" s="95"/>
      <c r="Z44" s="95"/>
      <c r="AA44" s="95"/>
      <c r="AB44" s="95"/>
      <c r="AC44" s="95"/>
      <c r="AD44" s="95"/>
      <c r="AE44" s="95"/>
      <c r="AF44" s="95"/>
    </row>
    <row r="45" spans="1:32" s="111" customFormat="1" ht="12.75">
      <c r="A45" s="147">
        <v>310</v>
      </c>
      <c r="B45" s="148" t="s">
        <v>209</v>
      </c>
      <c r="C45" s="155">
        <v>101.2</v>
      </c>
      <c r="D45" s="667">
        <v>133.2</v>
      </c>
      <c r="E45" s="141">
        <v>405</v>
      </c>
      <c r="F45" s="141">
        <v>405</v>
      </c>
      <c r="G45" s="141">
        <v>405</v>
      </c>
      <c r="H45" s="141">
        <v>405</v>
      </c>
      <c r="I45" s="151">
        <v>405</v>
      </c>
      <c r="K45" s="95"/>
      <c r="L45" s="838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</row>
    <row r="46" spans="1:32" s="111" customFormat="1" ht="12.75">
      <c r="A46" s="147">
        <v>310</v>
      </c>
      <c r="B46" s="148" t="s">
        <v>5</v>
      </c>
      <c r="C46" s="155">
        <v>1368084</v>
      </c>
      <c r="D46" s="666">
        <v>1450714</v>
      </c>
      <c r="E46" s="140">
        <v>1384260</v>
      </c>
      <c r="F46" s="140">
        <v>1418404</v>
      </c>
      <c r="G46" s="140">
        <v>1538260</v>
      </c>
      <c r="H46" s="140">
        <v>1588200</v>
      </c>
      <c r="I46" s="150">
        <v>1588200</v>
      </c>
      <c r="K46" s="95"/>
      <c r="L46" s="838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</row>
    <row r="47" spans="1:32" s="111" customFormat="1" ht="12.75">
      <c r="A47" s="147">
        <v>310</v>
      </c>
      <c r="B47" s="148" t="s">
        <v>7</v>
      </c>
      <c r="C47" s="155">
        <v>18323</v>
      </c>
      <c r="D47" s="666">
        <v>20160</v>
      </c>
      <c r="E47" s="140">
        <v>17232</v>
      </c>
      <c r="F47" s="140">
        <v>17732</v>
      </c>
      <c r="G47" s="140">
        <v>17732</v>
      </c>
      <c r="H47" s="140">
        <v>17732</v>
      </c>
      <c r="I47" s="150">
        <v>17732</v>
      </c>
      <c r="K47" s="95"/>
      <c r="L47" s="838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</row>
    <row r="48" spans="1:32" s="111" customFormat="1" ht="12.75">
      <c r="A48" s="147">
        <v>310</v>
      </c>
      <c r="B48" s="148" t="s">
        <v>10</v>
      </c>
      <c r="C48" s="155">
        <v>420576</v>
      </c>
      <c r="D48" s="666">
        <v>479892</v>
      </c>
      <c r="E48" s="140">
        <v>506136</v>
      </c>
      <c r="F48" s="140">
        <v>517301</v>
      </c>
      <c r="G48" s="140">
        <v>527088</v>
      </c>
      <c r="H48" s="140">
        <v>527088</v>
      </c>
      <c r="I48" s="150">
        <v>527088</v>
      </c>
      <c r="K48" s="95"/>
      <c r="L48" s="838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</row>
    <row r="49" spans="1:12" ht="12.75">
      <c r="A49" s="147">
        <v>310</v>
      </c>
      <c r="B49" s="148" t="s">
        <v>6</v>
      </c>
      <c r="C49" s="155">
        <v>9150</v>
      </c>
      <c r="D49" s="667">
        <v>8850</v>
      </c>
      <c r="E49" s="141">
        <v>9000</v>
      </c>
      <c r="F49" s="141">
        <v>9150</v>
      </c>
      <c r="G49" s="141">
        <v>9000</v>
      </c>
      <c r="H49" s="141">
        <v>9000</v>
      </c>
      <c r="I49" s="151">
        <v>9000</v>
      </c>
      <c r="L49" s="838"/>
    </row>
    <row r="50" spans="1:12" ht="12.75">
      <c r="A50" s="147">
        <v>310</v>
      </c>
      <c r="B50" s="148" t="s">
        <v>8</v>
      </c>
      <c r="C50" s="155">
        <v>9692</v>
      </c>
      <c r="D50" s="666">
        <v>21640</v>
      </c>
      <c r="E50" s="140">
        <v>28401</v>
      </c>
      <c r="F50" s="140">
        <v>38171</v>
      </c>
      <c r="G50" s="140">
        <v>31000</v>
      </c>
      <c r="H50" s="140">
        <v>32000</v>
      </c>
      <c r="I50" s="150">
        <v>32000</v>
      </c>
      <c r="L50" s="838"/>
    </row>
    <row r="51" spans="1:12" ht="12.75">
      <c r="A51" s="147">
        <v>310</v>
      </c>
      <c r="B51" s="148" t="s">
        <v>419</v>
      </c>
      <c r="C51" s="155">
        <v>24628</v>
      </c>
      <c r="D51" s="666">
        <v>24628</v>
      </c>
      <c r="E51" s="140">
        <v>26000</v>
      </c>
      <c r="F51" s="140">
        <v>26000</v>
      </c>
      <c r="G51" s="140">
        <v>26000</v>
      </c>
      <c r="H51" s="140">
        <v>26000</v>
      </c>
      <c r="I51" s="150">
        <v>26000</v>
      </c>
      <c r="L51" s="838"/>
    </row>
    <row r="52" spans="1:12" ht="12.75">
      <c r="A52" s="147">
        <v>310</v>
      </c>
      <c r="B52" s="148" t="s">
        <v>263</v>
      </c>
      <c r="C52" s="155">
        <v>24126</v>
      </c>
      <c r="D52" s="666">
        <v>15077</v>
      </c>
      <c r="E52" s="140">
        <v>7000</v>
      </c>
      <c r="F52" s="140">
        <v>22191</v>
      </c>
      <c r="G52" s="140">
        <v>7000</v>
      </c>
      <c r="H52" s="140">
        <v>7000</v>
      </c>
      <c r="I52" s="150">
        <v>7000</v>
      </c>
      <c r="L52" s="838"/>
    </row>
    <row r="53" spans="1:12" ht="12.75">
      <c r="A53" s="147"/>
      <c r="B53" s="148"/>
      <c r="C53" s="155"/>
      <c r="D53" s="666"/>
      <c r="E53" s="140"/>
      <c r="F53" s="140"/>
      <c r="G53" s="140"/>
      <c r="H53" s="140"/>
      <c r="I53" s="150"/>
      <c r="L53" s="838"/>
    </row>
    <row r="54" spans="1:12" ht="12.75">
      <c r="A54" s="147">
        <v>310</v>
      </c>
      <c r="B54" s="148" t="s">
        <v>264</v>
      </c>
      <c r="C54" s="155">
        <v>75829.2</v>
      </c>
      <c r="D54" s="666">
        <v>75700.8</v>
      </c>
      <c r="E54" s="140">
        <v>9500</v>
      </c>
      <c r="F54" s="140">
        <v>11270</v>
      </c>
      <c r="G54" s="140">
        <v>8500</v>
      </c>
      <c r="H54" s="140">
        <v>9000</v>
      </c>
      <c r="I54" s="150">
        <v>9000</v>
      </c>
      <c r="L54" s="838"/>
    </row>
    <row r="55" spans="1:12" ht="12.75">
      <c r="A55" s="147">
        <v>310</v>
      </c>
      <c r="B55" s="148" t="s">
        <v>420</v>
      </c>
      <c r="C55" s="155">
        <v>43587.95</v>
      </c>
      <c r="D55" s="666">
        <v>62808.3</v>
      </c>
      <c r="E55" s="140">
        <v>5000</v>
      </c>
      <c r="F55" s="140">
        <v>5110</v>
      </c>
      <c r="G55" s="140">
        <v>2000</v>
      </c>
      <c r="H55" s="140"/>
      <c r="I55" s="150"/>
      <c r="L55" s="127"/>
    </row>
    <row r="56" spans="1:12" ht="12.75">
      <c r="A56" s="152">
        <v>310</v>
      </c>
      <c r="B56" s="153" t="s">
        <v>445</v>
      </c>
      <c r="C56" s="237"/>
      <c r="D56" s="237"/>
      <c r="E56" s="144"/>
      <c r="F56" s="144">
        <v>11000</v>
      </c>
      <c r="G56" s="144">
        <v>5000</v>
      </c>
      <c r="H56" s="144"/>
      <c r="I56" s="591"/>
      <c r="L56" s="127"/>
    </row>
    <row r="57" spans="1:9" ht="12.75">
      <c r="A57" s="152">
        <v>310</v>
      </c>
      <c r="B57" s="153" t="s">
        <v>421</v>
      </c>
      <c r="C57" s="237"/>
      <c r="D57" s="237">
        <v>0</v>
      </c>
      <c r="E57" s="144">
        <v>11744</v>
      </c>
      <c r="F57" s="144">
        <v>11744</v>
      </c>
      <c r="G57" s="144">
        <v>1000</v>
      </c>
      <c r="H57" s="144"/>
      <c r="I57" s="591"/>
    </row>
    <row r="58" spans="1:9" ht="12.75">
      <c r="A58" s="152">
        <v>310</v>
      </c>
      <c r="B58" s="153" t="s">
        <v>422</v>
      </c>
      <c r="C58" s="588"/>
      <c r="D58" s="237"/>
      <c r="E58" s="144"/>
      <c r="F58" s="144">
        <v>11100</v>
      </c>
      <c r="G58" s="144"/>
      <c r="H58" s="144"/>
      <c r="I58" s="591"/>
    </row>
    <row r="59" spans="1:9" ht="12.75">
      <c r="A59" s="152">
        <v>310</v>
      </c>
      <c r="B59" s="153" t="s">
        <v>410</v>
      </c>
      <c r="C59" s="237"/>
      <c r="D59" s="237">
        <v>9900</v>
      </c>
      <c r="E59" s="144"/>
      <c r="F59" s="144"/>
      <c r="G59" s="144"/>
      <c r="H59" s="144"/>
      <c r="I59" s="591"/>
    </row>
    <row r="60" spans="1:9" ht="12.75">
      <c r="A60" s="589"/>
      <c r="B60" s="590"/>
      <c r="C60" s="237"/>
      <c r="D60" s="237"/>
      <c r="E60" s="144"/>
      <c r="F60" s="144"/>
      <c r="G60" s="144"/>
      <c r="H60" s="144"/>
      <c r="I60" s="591"/>
    </row>
    <row r="61" spans="1:9" ht="12.75">
      <c r="A61" s="169"/>
      <c r="B61" s="170" t="s">
        <v>15</v>
      </c>
      <c r="C61" s="171">
        <f aca="true" t="shared" si="0" ref="C61:I61">SUM(C8:C59)</f>
        <v>6475776.2700000005</v>
      </c>
      <c r="D61" s="668">
        <f t="shared" si="0"/>
        <v>6853852.260000001</v>
      </c>
      <c r="E61" s="173">
        <f t="shared" si="0"/>
        <v>6910942</v>
      </c>
      <c r="F61" s="173">
        <f t="shared" si="0"/>
        <v>7263240</v>
      </c>
      <c r="G61" s="173">
        <f t="shared" si="0"/>
        <v>7503260</v>
      </c>
      <c r="H61" s="173">
        <f t="shared" si="0"/>
        <v>7731035</v>
      </c>
      <c r="I61" s="173">
        <f t="shared" si="0"/>
        <v>7805535</v>
      </c>
    </row>
    <row r="62" spans="1:9" ht="12.75">
      <c r="A62" s="104"/>
      <c r="B62" s="104"/>
      <c r="C62" s="107"/>
      <c r="D62" s="108"/>
      <c r="E62" s="108"/>
      <c r="F62" s="108"/>
      <c r="G62" s="108"/>
      <c r="H62" s="108"/>
      <c r="I62" s="108"/>
    </row>
    <row r="63" spans="1:9" ht="12.75">
      <c r="A63" s="101"/>
      <c r="B63" s="101"/>
      <c r="C63" s="101"/>
      <c r="D63" s="112"/>
      <c r="E63" s="113"/>
      <c r="F63" s="113"/>
      <c r="G63" s="113"/>
      <c r="H63" s="113"/>
      <c r="I63" s="113"/>
    </row>
    <row r="64" spans="1:9" ht="15.75">
      <c r="A64" s="114" t="s">
        <v>393</v>
      </c>
      <c r="B64" s="115"/>
      <c r="C64" s="653"/>
      <c r="D64" s="572"/>
      <c r="E64" s="654"/>
      <c r="F64" s="654"/>
      <c r="G64" s="654"/>
      <c r="H64" s="100"/>
      <c r="I64" s="100"/>
    </row>
    <row r="65" spans="1:9" ht="12.75">
      <c r="A65" s="117"/>
      <c r="B65" s="117"/>
      <c r="C65" s="572"/>
      <c r="D65" s="572"/>
      <c r="E65" s="654"/>
      <c r="F65" s="654"/>
      <c r="G65" s="654"/>
      <c r="H65" s="100"/>
      <c r="I65" s="100"/>
    </row>
    <row r="66" spans="1:7" ht="12.75">
      <c r="A66" s="118" t="s">
        <v>354</v>
      </c>
      <c r="B66" s="119"/>
      <c r="C66" s="644"/>
      <c r="D66" s="567"/>
      <c r="E66" s="826"/>
      <c r="F66" s="826"/>
      <c r="G66" s="826"/>
    </row>
    <row r="67" spans="1:9" ht="12.75">
      <c r="A67" s="164" t="s">
        <v>17</v>
      </c>
      <c r="B67" s="165" t="s">
        <v>0</v>
      </c>
      <c r="C67" s="166" t="s">
        <v>198</v>
      </c>
      <c r="D67" s="166" t="s">
        <v>198</v>
      </c>
      <c r="E67" s="289" t="s">
        <v>319</v>
      </c>
      <c r="F67" s="167" t="s">
        <v>320</v>
      </c>
      <c r="G67" s="167" t="s">
        <v>245</v>
      </c>
      <c r="H67" s="168" t="s">
        <v>245</v>
      </c>
      <c r="I67" s="168" t="s">
        <v>245</v>
      </c>
    </row>
    <row r="68" spans="1:9" ht="12.75">
      <c r="A68" s="183" t="s">
        <v>246</v>
      </c>
      <c r="B68" s="184"/>
      <c r="C68" s="163" t="s">
        <v>398</v>
      </c>
      <c r="D68" s="174" t="s">
        <v>417</v>
      </c>
      <c r="E68" s="813" t="s">
        <v>442</v>
      </c>
      <c r="F68" s="813" t="s">
        <v>442</v>
      </c>
      <c r="G68" s="813" t="s">
        <v>399</v>
      </c>
      <c r="H68" s="813" t="s">
        <v>416</v>
      </c>
      <c r="I68" s="813" t="s">
        <v>443</v>
      </c>
    </row>
    <row r="69" spans="1:9" ht="12.75">
      <c r="A69" s="181"/>
      <c r="B69" s="182" t="s">
        <v>355</v>
      </c>
      <c r="C69" s="154"/>
      <c r="D69" s="142"/>
      <c r="E69" s="142"/>
      <c r="F69" s="142"/>
      <c r="G69" s="142"/>
      <c r="H69" s="142"/>
      <c r="I69" s="146"/>
    </row>
    <row r="70" spans="1:9" ht="12.75">
      <c r="A70" s="176">
        <v>220</v>
      </c>
      <c r="B70" s="177" t="s">
        <v>356</v>
      </c>
      <c r="C70" s="569">
        <v>3278.26</v>
      </c>
      <c r="D70" s="569">
        <v>27961.2</v>
      </c>
      <c r="E70" s="570">
        <v>5000</v>
      </c>
      <c r="F70" s="570">
        <v>18500</v>
      </c>
      <c r="G70" s="570">
        <v>5000</v>
      </c>
      <c r="H70" s="570">
        <v>5000</v>
      </c>
      <c r="I70" s="568">
        <v>5000</v>
      </c>
    </row>
    <row r="71" spans="1:9" ht="12.75">
      <c r="A71" s="176">
        <v>220</v>
      </c>
      <c r="B71" s="177" t="s">
        <v>446</v>
      </c>
      <c r="C71" s="569">
        <v>8825</v>
      </c>
      <c r="D71" s="569">
        <v>9802</v>
      </c>
      <c r="E71" s="570">
        <v>10500</v>
      </c>
      <c r="F71" s="570">
        <v>10500</v>
      </c>
      <c r="G71" s="570">
        <v>10500</v>
      </c>
      <c r="H71" s="570">
        <v>10500</v>
      </c>
      <c r="I71" s="568">
        <v>10500</v>
      </c>
    </row>
    <row r="72" spans="1:9" ht="12.75">
      <c r="A72" s="176">
        <v>220</v>
      </c>
      <c r="B72" s="177" t="s">
        <v>357</v>
      </c>
      <c r="C72" s="569">
        <v>14347.22</v>
      </c>
      <c r="D72" s="569">
        <v>15626.46</v>
      </c>
      <c r="E72" s="570">
        <v>10500</v>
      </c>
      <c r="F72" s="570">
        <v>20500</v>
      </c>
      <c r="G72" s="570">
        <v>8000</v>
      </c>
      <c r="H72" s="570">
        <v>8000</v>
      </c>
      <c r="I72" s="568">
        <v>8000</v>
      </c>
    </row>
    <row r="73" spans="1:9" ht="12.75">
      <c r="A73" s="176">
        <v>290</v>
      </c>
      <c r="B73" s="177" t="s">
        <v>358</v>
      </c>
      <c r="C73" s="155"/>
      <c r="D73" s="665">
        <v>811.1</v>
      </c>
      <c r="E73" s="139"/>
      <c r="F73" s="139">
        <v>150</v>
      </c>
      <c r="G73" s="139"/>
      <c r="H73" s="139"/>
      <c r="I73" s="149"/>
    </row>
    <row r="74" spans="1:9" ht="12.75">
      <c r="A74" s="176">
        <v>310</v>
      </c>
      <c r="B74" s="177" t="s">
        <v>359</v>
      </c>
      <c r="C74" s="569">
        <v>182.32</v>
      </c>
      <c r="D74" s="569">
        <v>136.6</v>
      </c>
      <c r="E74" s="570">
        <v>200</v>
      </c>
      <c r="F74" s="570">
        <v>200</v>
      </c>
      <c r="G74" s="570">
        <v>200</v>
      </c>
      <c r="H74" s="570">
        <v>200</v>
      </c>
      <c r="I74" s="568">
        <v>200</v>
      </c>
    </row>
    <row r="75" spans="1:9" ht="12.75">
      <c r="A75" s="176">
        <v>220</v>
      </c>
      <c r="B75" s="177" t="s">
        <v>447</v>
      </c>
      <c r="C75" s="569">
        <v>12672.32</v>
      </c>
      <c r="D75" s="569">
        <v>34655.65</v>
      </c>
      <c r="E75" s="570">
        <v>86500</v>
      </c>
      <c r="F75" s="570">
        <v>76500</v>
      </c>
      <c r="G75" s="570">
        <v>88000</v>
      </c>
      <c r="H75" s="570">
        <v>88000</v>
      </c>
      <c r="I75" s="568">
        <v>88000</v>
      </c>
    </row>
    <row r="76" spans="1:9" ht="12.75">
      <c r="A76" s="176">
        <v>310</v>
      </c>
      <c r="B76" s="177" t="s">
        <v>360</v>
      </c>
      <c r="C76" s="569">
        <v>5508.14</v>
      </c>
      <c r="D76" s="569">
        <v>564.86</v>
      </c>
      <c r="E76" s="570">
        <v>3300</v>
      </c>
      <c r="F76" s="570">
        <v>3300</v>
      </c>
      <c r="G76" s="570"/>
      <c r="H76" s="139"/>
      <c r="I76" s="149"/>
    </row>
    <row r="77" spans="1:9" ht="12.75">
      <c r="A77" s="176">
        <v>310</v>
      </c>
      <c r="B77" s="178" t="s">
        <v>361</v>
      </c>
      <c r="C77" s="569">
        <v>75119.73</v>
      </c>
      <c r="D77" s="569">
        <v>72405.43</v>
      </c>
      <c r="E77" s="570">
        <v>32500</v>
      </c>
      <c r="F77" s="570">
        <v>35800</v>
      </c>
      <c r="G77" s="570"/>
      <c r="H77" s="139"/>
      <c r="I77" s="149"/>
    </row>
    <row r="78" spans="1:9" ht="12.75">
      <c r="A78" s="179">
        <v>310</v>
      </c>
      <c r="B78" s="180" t="s">
        <v>448</v>
      </c>
      <c r="C78" s="670"/>
      <c r="D78" s="671">
        <v>300</v>
      </c>
      <c r="E78" s="672"/>
      <c r="F78" s="672"/>
      <c r="G78" s="672"/>
      <c r="H78" s="143"/>
      <c r="I78" s="185"/>
    </row>
    <row r="79" spans="1:24" ht="12.75">
      <c r="A79" s="179"/>
      <c r="B79" s="180"/>
      <c r="C79" s="607"/>
      <c r="D79" s="669"/>
      <c r="E79" s="608"/>
      <c r="F79" s="608"/>
      <c r="G79" s="608"/>
      <c r="H79" s="608"/>
      <c r="I79" s="609"/>
      <c r="R79" s="97"/>
      <c r="S79" s="97"/>
      <c r="T79" s="98"/>
      <c r="U79" s="98"/>
      <c r="V79" s="97"/>
      <c r="W79" s="100"/>
      <c r="X79" s="100"/>
    </row>
    <row r="80" spans="1:24" ht="12.75">
      <c r="A80" s="225"/>
      <c r="B80" s="226" t="s">
        <v>218</v>
      </c>
      <c r="C80" s="175">
        <f aca="true" t="shared" si="1" ref="C80:I80">SUM(C70:C79)</f>
        <v>119932.98999999999</v>
      </c>
      <c r="D80" s="668">
        <f t="shared" si="1"/>
        <v>162263.3</v>
      </c>
      <c r="E80" s="173">
        <f t="shared" si="1"/>
        <v>148500</v>
      </c>
      <c r="F80" s="173">
        <f t="shared" si="1"/>
        <v>165450</v>
      </c>
      <c r="G80" s="173">
        <f t="shared" si="1"/>
        <v>111700</v>
      </c>
      <c r="H80" s="173">
        <f t="shared" si="1"/>
        <v>111700</v>
      </c>
      <c r="I80" s="173">
        <f t="shared" si="1"/>
        <v>111700</v>
      </c>
      <c r="R80" s="97"/>
      <c r="S80" s="97"/>
      <c r="T80" s="98"/>
      <c r="U80" s="98"/>
      <c r="V80" s="97"/>
      <c r="W80" s="100"/>
      <c r="X80" s="100"/>
    </row>
    <row r="81" spans="1:24" ht="12.75">
      <c r="A81" s="365"/>
      <c r="B81" s="366"/>
      <c r="C81" s="107"/>
      <c r="D81" s="108"/>
      <c r="E81" s="108"/>
      <c r="F81" s="108"/>
      <c r="G81" s="108"/>
      <c r="H81" s="108"/>
      <c r="I81" s="108"/>
      <c r="R81" s="97"/>
      <c r="S81" s="97"/>
      <c r="T81" s="98"/>
      <c r="U81" s="98"/>
      <c r="V81" s="97"/>
      <c r="W81" s="100"/>
      <c r="X81" s="100"/>
    </row>
    <row r="82" spans="18:24" ht="12.75">
      <c r="R82" s="97"/>
      <c r="S82" s="97"/>
      <c r="T82" s="98"/>
      <c r="U82" s="98"/>
      <c r="V82" s="97"/>
      <c r="W82" s="100"/>
      <c r="X82" s="100"/>
    </row>
    <row r="83" spans="1:24" ht="15.75">
      <c r="A83" s="121" t="s">
        <v>343</v>
      </c>
      <c r="B83" s="116"/>
      <c r="C83" s="97"/>
      <c r="D83" s="572"/>
      <c r="E83" s="654"/>
      <c r="F83" s="654"/>
      <c r="G83" s="654"/>
      <c r="H83" s="654"/>
      <c r="R83" s="97"/>
      <c r="S83" s="97"/>
      <c r="T83" s="98"/>
      <c r="U83" s="98"/>
      <c r="V83" s="97"/>
      <c r="W83" s="100"/>
      <c r="X83" s="100"/>
    </row>
    <row r="84" spans="1:24" ht="12.75">
      <c r="A84" s="122"/>
      <c r="B84" s="123"/>
      <c r="C84" s="97"/>
      <c r="D84" s="97"/>
      <c r="E84" s="100"/>
      <c r="F84" s="100"/>
      <c r="G84" s="100"/>
      <c r="H84" s="100"/>
      <c r="R84" s="97"/>
      <c r="S84" s="97"/>
      <c r="T84" s="98"/>
      <c r="U84" s="98"/>
      <c r="V84" s="97"/>
      <c r="W84" s="100"/>
      <c r="X84" s="100"/>
    </row>
    <row r="85" spans="1:24" ht="12.75">
      <c r="A85" s="118" t="s">
        <v>354</v>
      </c>
      <c r="B85" s="119"/>
      <c r="C85" s="652"/>
      <c r="D85" s="572"/>
      <c r="E85" s="654"/>
      <c r="F85" s="654"/>
      <c r="G85" s="654"/>
      <c r="H85" s="100"/>
      <c r="I85" s="100"/>
      <c r="R85" s="97"/>
      <c r="S85" s="97"/>
      <c r="T85" s="98"/>
      <c r="U85" s="98"/>
      <c r="V85" s="97"/>
      <c r="W85" s="100"/>
      <c r="X85" s="100"/>
    </row>
    <row r="86" spans="1:24" ht="12.75">
      <c r="A86" s="164" t="s">
        <v>17</v>
      </c>
      <c r="B86" s="165" t="s">
        <v>0</v>
      </c>
      <c r="C86" s="166" t="s">
        <v>198</v>
      </c>
      <c r="D86" s="166" t="s">
        <v>198</v>
      </c>
      <c r="E86" s="289" t="s">
        <v>319</v>
      </c>
      <c r="F86" s="167" t="s">
        <v>320</v>
      </c>
      <c r="G86" s="167" t="s">
        <v>245</v>
      </c>
      <c r="H86" s="168" t="s">
        <v>245</v>
      </c>
      <c r="I86" s="168" t="s">
        <v>245</v>
      </c>
      <c r="R86" s="97"/>
      <c r="S86" s="97"/>
      <c r="T86" s="98"/>
      <c r="U86" s="98"/>
      <c r="V86" s="97"/>
      <c r="W86" s="100"/>
      <c r="X86" s="100"/>
    </row>
    <row r="87" spans="1:24" ht="12.75">
      <c r="A87" s="183" t="s">
        <v>246</v>
      </c>
      <c r="B87" s="184"/>
      <c r="C87" s="163" t="s">
        <v>398</v>
      </c>
      <c r="D87" s="174" t="s">
        <v>417</v>
      </c>
      <c r="E87" s="813" t="s">
        <v>442</v>
      </c>
      <c r="F87" s="813" t="s">
        <v>442</v>
      </c>
      <c r="G87" s="813" t="s">
        <v>399</v>
      </c>
      <c r="H87" s="813" t="s">
        <v>416</v>
      </c>
      <c r="I87" s="813" t="s">
        <v>443</v>
      </c>
      <c r="R87" s="97"/>
      <c r="S87" s="97"/>
      <c r="T87" s="98"/>
      <c r="U87" s="98"/>
      <c r="V87" s="97"/>
      <c r="W87" s="100"/>
      <c r="X87" s="100"/>
    </row>
    <row r="88" spans="1:9" ht="12.75">
      <c r="A88" s="673">
        <v>220</v>
      </c>
      <c r="B88" s="676" t="s">
        <v>362</v>
      </c>
      <c r="C88" s="677">
        <v>60</v>
      </c>
      <c r="D88" s="684">
        <v>60</v>
      </c>
      <c r="E88" s="678">
        <v>1000</v>
      </c>
      <c r="F88" s="678">
        <v>1000</v>
      </c>
      <c r="G88" s="674">
        <v>1000</v>
      </c>
      <c r="H88" s="674">
        <v>1000</v>
      </c>
      <c r="I88" s="675">
        <v>1000</v>
      </c>
    </row>
    <row r="89" spans="1:9" ht="12.75">
      <c r="A89" s="673">
        <v>220</v>
      </c>
      <c r="B89" s="676" t="s">
        <v>446</v>
      </c>
      <c r="C89" s="677">
        <v>2268</v>
      </c>
      <c r="D89" s="684">
        <v>2404.5</v>
      </c>
      <c r="E89" s="678">
        <v>3150</v>
      </c>
      <c r="F89" s="678">
        <v>3150</v>
      </c>
      <c r="G89" s="674">
        <v>3150</v>
      </c>
      <c r="H89" s="674">
        <v>3150</v>
      </c>
      <c r="I89" s="675">
        <v>3150</v>
      </c>
    </row>
    <row r="90" spans="1:9" ht="12.75">
      <c r="A90" s="673">
        <v>220</v>
      </c>
      <c r="B90" s="676" t="s">
        <v>449</v>
      </c>
      <c r="C90" s="677">
        <v>994</v>
      </c>
      <c r="D90" s="684">
        <v>1260</v>
      </c>
      <c r="E90" s="678">
        <v>1400</v>
      </c>
      <c r="F90" s="678">
        <v>1400</v>
      </c>
      <c r="G90" s="674">
        <v>1400</v>
      </c>
      <c r="H90" s="674">
        <v>1400</v>
      </c>
      <c r="I90" s="675">
        <v>1400</v>
      </c>
    </row>
    <row r="91" spans="1:19" ht="12.75">
      <c r="A91" s="673">
        <v>220</v>
      </c>
      <c r="B91" s="676" t="s">
        <v>363</v>
      </c>
      <c r="C91" s="677">
        <v>9201.03</v>
      </c>
      <c r="D91" s="684">
        <v>9671.1</v>
      </c>
      <c r="E91" s="678">
        <v>9500</v>
      </c>
      <c r="F91" s="678">
        <v>9500</v>
      </c>
      <c r="G91" s="674">
        <v>8000</v>
      </c>
      <c r="H91" s="674">
        <v>9000</v>
      </c>
      <c r="I91" s="675">
        <v>9000</v>
      </c>
      <c r="K91" s="97"/>
      <c r="L91" s="97"/>
      <c r="M91" s="98"/>
      <c r="N91" s="98"/>
      <c r="O91" s="97"/>
      <c r="P91" s="100"/>
      <c r="Q91" s="100"/>
      <c r="R91" s="97"/>
      <c r="S91" s="97"/>
    </row>
    <row r="92" spans="1:19" ht="12.75">
      <c r="A92" s="673">
        <v>220</v>
      </c>
      <c r="B92" s="676" t="s">
        <v>450</v>
      </c>
      <c r="C92" s="677">
        <v>9444.19</v>
      </c>
      <c r="D92" s="684">
        <v>14431.09</v>
      </c>
      <c r="E92" s="678">
        <v>37800</v>
      </c>
      <c r="F92" s="678">
        <v>37800</v>
      </c>
      <c r="G92" s="674">
        <v>38000</v>
      </c>
      <c r="H92" s="674">
        <v>38000</v>
      </c>
      <c r="I92" s="675">
        <v>38000</v>
      </c>
      <c r="K92" s="97"/>
      <c r="L92" s="97"/>
      <c r="M92" s="98"/>
      <c r="N92" s="127"/>
      <c r="O92" s="97"/>
      <c r="P92" s="100"/>
      <c r="Q92" s="100"/>
      <c r="R92" s="97"/>
      <c r="S92" s="97"/>
    </row>
    <row r="93" spans="1:19" ht="12.75">
      <c r="A93" s="679">
        <v>290</v>
      </c>
      <c r="B93" s="680" t="s">
        <v>451</v>
      </c>
      <c r="C93" s="686"/>
      <c r="D93" s="684">
        <v>9609.83</v>
      </c>
      <c r="E93" s="685"/>
      <c r="F93" s="685">
        <v>4000</v>
      </c>
      <c r="G93" s="682"/>
      <c r="H93" s="682"/>
      <c r="I93" s="683"/>
      <c r="K93" s="97"/>
      <c r="L93" s="97"/>
      <c r="M93" s="98"/>
      <c r="N93" s="127"/>
      <c r="O93" s="97"/>
      <c r="P93" s="100"/>
      <c r="Q93" s="100"/>
      <c r="R93" s="97"/>
      <c r="S93" s="97"/>
    </row>
    <row r="94" spans="1:19" ht="12.75">
      <c r="A94" s="679">
        <v>290</v>
      </c>
      <c r="B94" s="680" t="s">
        <v>452</v>
      </c>
      <c r="C94" s="681">
        <v>89.06</v>
      </c>
      <c r="D94" s="684">
        <v>661.94</v>
      </c>
      <c r="E94" s="685"/>
      <c r="F94" s="685"/>
      <c r="G94" s="682"/>
      <c r="H94" s="682"/>
      <c r="I94" s="683"/>
      <c r="K94" s="97"/>
      <c r="L94" s="97"/>
      <c r="M94" s="98"/>
      <c r="N94" s="98"/>
      <c r="O94" s="100"/>
      <c r="P94" s="100"/>
      <c r="Q94" s="100"/>
      <c r="R94" s="97"/>
      <c r="S94" s="97"/>
    </row>
    <row r="95" spans="1:19" ht="12.75">
      <c r="A95" s="679">
        <v>310</v>
      </c>
      <c r="B95" s="680" t="s">
        <v>364</v>
      </c>
      <c r="C95" s="681">
        <f>45722.54+13231.02</f>
        <v>58953.56</v>
      </c>
      <c r="D95" s="684">
        <v>1044.51</v>
      </c>
      <c r="E95" s="678"/>
      <c r="F95" s="685">
        <v>1200</v>
      </c>
      <c r="G95" s="682"/>
      <c r="H95" s="682"/>
      <c r="I95" s="683"/>
      <c r="K95" s="97"/>
      <c r="L95" s="136"/>
      <c r="M95" s="128"/>
      <c r="N95" s="129"/>
      <c r="O95" s="130"/>
      <c r="P95" s="130"/>
      <c r="Q95" s="130"/>
      <c r="R95" s="130"/>
      <c r="S95" s="130"/>
    </row>
    <row r="96" spans="1:19" ht="12.75">
      <c r="A96" s="223"/>
      <c r="B96" s="224" t="s">
        <v>365</v>
      </c>
      <c r="C96" s="194">
        <f aca="true" t="shared" si="2" ref="C96:I96">SUM(C88:C95)</f>
        <v>81009.84</v>
      </c>
      <c r="D96" s="194">
        <f t="shared" si="2"/>
        <v>39142.97000000001</v>
      </c>
      <c r="E96" s="828">
        <f t="shared" si="2"/>
        <v>52850</v>
      </c>
      <c r="F96" s="828">
        <f t="shared" si="2"/>
        <v>58050</v>
      </c>
      <c r="G96" s="828">
        <f t="shared" si="2"/>
        <v>51550</v>
      </c>
      <c r="H96" s="828">
        <f t="shared" si="2"/>
        <v>52550</v>
      </c>
      <c r="I96" s="828">
        <f t="shared" si="2"/>
        <v>52550</v>
      </c>
      <c r="K96" s="97"/>
      <c r="L96" s="97"/>
      <c r="M96" s="98"/>
      <c r="N96" s="98"/>
      <c r="O96" s="100"/>
      <c r="P96" s="97"/>
      <c r="Q96" s="131"/>
      <c r="R96" s="97"/>
      <c r="S96" s="97"/>
    </row>
    <row r="97" spans="1:19" ht="12.75">
      <c r="A97" s="361"/>
      <c r="B97" s="362"/>
      <c r="C97" s="363"/>
      <c r="D97" s="364"/>
      <c r="E97" s="364"/>
      <c r="F97" s="364"/>
      <c r="G97" s="364"/>
      <c r="H97" s="364"/>
      <c r="I97" s="364"/>
      <c r="K97" s="97"/>
      <c r="L97" s="97"/>
      <c r="M97" s="98"/>
      <c r="N97" s="98"/>
      <c r="O97" s="100"/>
      <c r="P97" s="97"/>
      <c r="Q97" s="131"/>
      <c r="R97" s="97"/>
      <c r="S97" s="97"/>
    </row>
    <row r="98" spans="11:19" ht="12.75">
      <c r="K98" s="97"/>
      <c r="L98" s="97"/>
      <c r="M98" s="98"/>
      <c r="N98" s="127"/>
      <c r="O98" s="100"/>
      <c r="P98" s="131"/>
      <c r="Q98" s="131"/>
      <c r="R98" s="97"/>
      <c r="S98" s="97"/>
    </row>
    <row r="99" spans="1:19" ht="15.75">
      <c r="A99" s="124" t="s">
        <v>344</v>
      </c>
      <c r="B99" s="117"/>
      <c r="C99" s="117"/>
      <c r="D99" s="572"/>
      <c r="K99" s="97"/>
      <c r="L99" s="97"/>
      <c r="M99" s="98"/>
      <c r="N99" s="127"/>
      <c r="O99" s="100"/>
      <c r="P99" s="131"/>
      <c r="Q99" s="131"/>
      <c r="R99" s="97"/>
      <c r="S99" s="97"/>
    </row>
    <row r="100" spans="11:19" ht="12.75">
      <c r="K100" s="97"/>
      <c r="L100" s="97"/>
      <c r="M100" s="132"/>
      <c r="N100" s="132"/>
      <c r="O100" s="133"/>
      <c r="P100" s="133"/>
      <c r="Q100" s="133"/>
      <c r="R100" s="97"/>
      <c r="S100" s="97"/>
    </row>
    <row r="101" spans="1:19" ht="12.75">
      <c r="A101" s="118" t="s">
        <v>354</v>
      </c>
      <c r="B101" s="119"/>
      <c r="C101" s="120"/>
      <c r="D101" s="572"/>
      <c r="E101" s="654"/>
      <c r="F101" s="654"/>
      <c r="G101" s="654"/>
      <c r="H101" s="100"/>
      <c r="I101" s="100"/>
      <c r="K101" s="97"/>
      <c r="L101" s="97"/>
      <c r="M101" s="98"/>
      <c r="N101" s="127"/>
      <c r="O101" s="100"/>
      <c r="P101" s="100"/>
      <c r="Q101" s="131"/>
      <c r="R101" s="97"/>
      <c r="S101" s="97"/>
    </row>
    <row r="102" spans="1:19" ht="12.75">
      <c r="A102" s="164" t="s">
        <v>17</v>
      </c>
      <c r="B102" s="165" t="s">
        <v>0</v>
      </c>
      <c r="C102" s="166" t="s">
        <v>198</v>
      </c>
      <c r="D102" s="166" t="s">
        <v>198</v>
      </c>
      <c r="E102" s="289" t="s">
        <v>319</v>
      </c>
      <c r="F102" s="167" t="s">
        <v>320</v>
      </c>
      <c r="G102" s="167" t="s">
        <v>245</v>
      </c>
      <c r="H102" s="168" t="s">
        <v>245</v>
      </c>
      <c r="I102" s="168" t="s">
        <v>245</v>
      </c>
      <c r="K102" s="97"/>
      <c r="L102" s="97"/>
      <c r="M102" s="98"/>
      <c r="N102" s="98"/>
      <c r="O102" s="97"/>
      <c r="P102" s="131"/>
      <c r="Q102" s="131"/>
      <c r="R102" s="97"/>
      <c r="S102" s="97"/>
    </row>
    <row r="103" spans="1:19" ht="12.75">
      <c r="A103" s="183" t="s">
        <v>246</v>
      </c>
      <c r="B103" s="184"/>
      <c r="C103" s="163" t="s">
        <v>398</v>
      </c>
      <c r="D103" s="174" t="s">
        <v>417</v>
      </c>
      <c r="E103" s="813" t="s">
        <v>442</v>
      </c>
      <c r="F103" s="813" t="s">
        <v>442</v>
      </c>
      <c r="G103" s="813" t="s">
        <v>399</v>
      </c>
      <c r="H103" s="813" t="s">
        <v>416</v>
      </c>
      <c r="I103" s="813" t="s">
        <v>443</v>
      </c>
      <c r="K103" s="97"/>
      <c r="L103" s="97"/>
      <c r="M103" s="98"/>
      <c r="N103" s="127"/>
      <c r="R103" s="97"/>
      <c r="S103" s="97"/>
    </row>
    <row r="104" spans="1:19" ht="12.75">
      <c r="A104" s="198">
        <v>220</v>
      </c>
      <c r="B104" s="200" t="s">
        <v>366</v>
      </c>
      <c r="C104" s="633">
        <v>24599.33</v>
      </c>
      <c r="D104" s="633">
        <v>25018.91</v>
      </c>
      <c r="E104" s="634">
        <v>26425</v>
      </c>
      <c r="F104" s="634">
        <v>26425</v>
      </c>
      <c r="G104" s="634">
        <v>26000</v>
      </c>
      <c r="H104" s="634">
        <v>26000</v>
      </c>
      <c r="I104" s="636">
        <v>26000</v>
      </c>
      <c r="K104" s="97"/>
      <c r="L104" s="97"/>
      <c r="M104" s="98"/>
      <c r="N104" s="137"/>
      <c r="O104" s="100"/>
      <c r="P104" s="100"/>
      <c r="Q104" s="97"/>
      <c r="R104" s="97"/>
      <c r="S104" s="97"/>
    </row>
    <row r="105" spans="1:19" ht="12.75">
      <c r="A105" s="196">
        <v>240</v>
      </c>
      <c r="B105" s="201" t="s">
        <v>367</v>
      </c>
      <c r="C105" s="635">
        <v>649</v>
      </c>
      <c r="D105" s="635">
        <v>0</v>
      </c>
      <c r="E105" s="601"/>
      <c r="F105" s="601"/>
      <c r="G105" s="601"/>
      <c r="H105" s="601"/>
      <c r="I105" s="602"/>
      <c r="K105" s="97"/>
      <c r="L105" s="97"/>
      <c r="M105" s="98"/>
      <c r="N105" s="137"/>
      <c r="O105" s="100"/>
      <c r="P105" s="100"/>
      <c r="Q105" s="100"/>
      <c r="R105" s="97"/>
      <c r="S105" s="97"/>
    </row>
    <row r="106" spans="1:19" ht="12.75">
      <c r="A106" s="196">
        <v>310</v>
      </c>
      <c r="B106" s="201" t="s">
        <v>368</v>
      </c>
      <c r="C106" s="199"/>
      <c r="D106" s="687">
        <v>59727.28</v>
      </c>
      <c r="E106" s="573"/>
      <c r="F106" s="573">
        <v>300</v>
      </c>
      <c r="G106" s="573"/>
      <c r="H106" s="573"/>
      <c r="I106" s="197"/>
      <c r="K106" s="97"/>
      <c r="L106" s="97"/>
      <c r="M106" s="98"/>
      <c r="N106" s="98"/>
      <c r="O106" s="100"/>
      <c r="P106" s="97"/>
      <c r="Q106" s="97"/>
      <c r="R106" s="97"/>
      <c r="S106" s="97"/>
    </row>
    <row r="107" spans="1:9" ht="12.75">
      <c r="A107" s="221"/>
      <c r="B107" s="222" t="s">
        <v>26</v>
      </c>
      <c r="C107" s="203">
        <f aca="true" t="shared" si="3" ref="C107:I107">SUM(C104:C106)</f>
        <v>25248.33</v>
      </c>
      <c r="D107" s="172">
        <f t="shared" si="3"/>
        <v>84746.19</v>
      </c>
      <c r="E107" s="232">
        <f t="shared" si="3"/>
        <v>26425</v>
      </c>
      <c r="F107" s="232">
        <f t="shared" si="3"/>
        <v>26725</v>
      </c>
      <c r="G107" s="232">
        <f t="shared" si="3"/>
        <v>26000</v>
      </c>
      <c r="H107" s="232">
        <f t="shared" si="3"/>
        <v>26000</v>
      </c>
      <c r="I107" s="204">
        <f t="shared" si="3"/>
        <v>26000</v>
      </c>
    </row>
    <row r="108" spans="1:9" ht="12.75">
      <c r="A108" s="358"/>
      <c r="B108" s="358"/>
      <c r="C108" s="359"/>
      <c r="D108" s="574"/>
      <c r="E108" s="574"/>
      <c r="F108" s="574"/>
      <c r="G108" s="574"/>
      <c r="H108" s="574"/>
      <c r="I108" s="360"/>
    </row>
    <row r="110" ht="15.75">
      <c r="A110" s="124" t="s">
        <v>345</v>
      </c>
    </row>
    <row r="112" spans="1:9" ht="12.75">
      <c r="A112" s="118" t="s">
        <v>354</v>
      </c>
      <c r="B112" s="119"/>
      <c r="C112" s="120"/>
      <c r="D112" s="572"/>
      <c r="E112" s="654"/>
      <c r="F112" s="654"/>
      <c r="G112" s="654"/>
      <c r="H112" s="100"/>
      <c r="I112" s="100"/>
    </row>
    <row r="113" spans="1:9" ht="12.75">
      <c r="A113" s="164" t="s">
        <v>17</v>
      </c>
      <c r="B113" s="165" t="s">
        <v>0</v>
      </c>
      <c r="C113" s="166" t="s">
        <v>198</v>
      </c>
      <c r="D113" s="166" t="s">
        <v>198</v>
      </c>
      <c r="E113" s="289" t="s">
        <v>319</v>
      </c>
      <c r="F113" s="167" t="s">
        <v>320</v>
      </c>
      <c r="G113" s="167" t="s">
        <v>245</v>
      </c>
      <c r="H113" s="168" t="s">
        <v>245</v>
      </c>
      <c r="I113" s="168" t="s">
        <v>245</v>
      </c>
    </row>
    <row r="114" spans="1:9" ht="12.75">
      <c r="A114" s="183" t="s">
        <v>246</v>
      </c>
      <c r="B114" s="184"/>
      <c r="C114" s="163" t="s">
        <v>398</v>
      </c>
      <c r="D114" s="174" t="s">
        <v>417</v>
      </c>
      <c r="E114" s="813" t="s">
        <v>442</v>
      </c>
      <c r="F114" s="813" t="s">
        <v>442</v>
      </c>
      <c r="G114" s="813" t="s">
        <v>399</v>
      </c>
      <c r="H114" s="813" t="s">
        <v>416</v>
      </c>
      <c r="I114" s="813" t="s">
        <v>443</v>
      </c>
    </row>
    <row r="115" spans="1:9" ht="12.75">
      <c r="A115" s="207"/>
      <c r="B115" s="208" t="s">
        <v>355</v>
      </c>
      <c r="C115" s="206"/>
      <c r="D115" s="205"/>
      <c r="E115" s="205"/>
      <c r="F115" s="205"/>
      <c r="G115" s="205"/>
      <c r="H115" s="205"/>
      <c r="I115" s="214"/>
    </row>
    <row r="116" spans="1:9" ht="12.75">
      <c r="A116" s="209">
        <v>220</v>
      </c>
      <c r="B116" s="210" t="s">
        <v>369</v>
      </c>
      <c r="C116" s="635">
        <v>51481.94</v>
      </c>
      <c r="D116" s="667">
        <v>58456.27</v>
      </c>
      <c r="E116" s="141">
        <v>60200</v>
      </c>
      <c r="F116" s="141">
        <v>60200</v>
      </c>
      <c r="G116" s="141">
        <v>60000</v>
      </c>
      <c r="H116" s="141">
        <v>61980</v>
      </c>
      <c r="I116" s="215">
        <v>61980</v>
      </c>
    </row>
    <row r="117" spans="1:9" ht="12.75">
      <c r="A117" s="209">
        <v>310</v>
      </c>
      <c r="B117" s="210" t="s">
        <v>368</v>
      </c>
      <c r="C117" s="635">
        <v>2430</v>
      </c>
      <c r="D117" s="667">
        <v>1580</v>
      </c>
      <c r="E117" s="141"/>
      <c r="F117" s="141">
        <v>1693</v>
      </c>
      <c r="G117" s="141"/>
      <c r="H117" s="141"/>
      <c r="I117" s="215"/>
    </row>
    <row r="118" spans="1:9" ht="12.75">
      <c r="A118" s="211">
        <v>310</v>
      </c>
      <c r="B118" s="212" t="s">
        <v>370</v>
      </c>
      <c r="C118" s="635">
        <v>66688.75</v>
      </c>
      <c r="D118" s="688">
        <v>7412.15</v>
      </c>
      <c r="E118" s="231"/>
      <c r="F118" s="231">
        <v>3680</v>
      </c>
      <c r="G118" s="231"/>
      <c r="H118" s="231"/>
      <c r="I118" s="216"/>
    </row>
    <row r="119" spans="1:9" ht="12.75">
      <c r="A119" s="221"/>
      <c r="B119" s="222" t="s">
        <v>218</v>
      </c>
      <c r="C119" s="203">
        <f aca="true" t="shared" si="4" ref="C119:I119">SUM(C116:C118)</f>
        <v>120600.69</v>
      </c>
      <c r="D119" s="172">
        <f t="shared" si="4"/>
        <v>67448.42</v>
      </c>
      <c r="E119" s="232">
        <f t="shared" si="4"/>
        <v>60200</v>
      </c>
      <c r="F119" s="232">
        <f t="shared" si="4"/>
        <v>65573</v>
      </c>
      <c r="G119" s="232">
        <f t="shared" si="4"/>
        <v>60000</v>
      </c>
      <c r="H119" s="232">
        <f t="shared" si="4"/>
        <v>61980</v>
      </c>
      <c r="I119" s="204">
        <f t="shared" si="4"/>
        <v>61980</v>
      </c>
    </row>
    <row r="120" spans="1:9" ht="12.75">
      <c r="A120" s="358"/>
      <c r="B120" s="358"/>
      <c r="C120" s="359"/>
      <c r="D120" s="574"/>
      <c r="E120" s="574"/>
      <c r="F120" s="574"/>
      <c r="G120" s="574"/>
      <c r="H120" s="574"/>
      <c r="I120" s="360"/>
    </row>
    <row r="122" ht="15.75">
      <c r="A122" s="124" t="s">
        <v>346</v>
      </c>
    </row>
    <row r="124" spans="1:9" ht="12.75">
      <c r="A124" s="118" t="s">
        <v>354</v>
      </c>
      <c r="B124" s="119"/>
      <c r="C124" s="120"/>
      <c r="D124" s="572"/>
      <c r="E124" s="654"/>
      <c r="F124" s="654"/>
      <c r="G124" s="654"/>
      <c r="H124" s="100"/>
      <c r="I124" s="100"/>
    </row>
    <row r="125" spans="1:9" ht="12.75">
      <c r="A125" s="164" t="s">
        <v>17</v>
      </c>
      <c r="B125" s="165" t="s">
        <v>0</v>
      </c>
      <c r="C125" s="698" t="s">
        <v>198</v>
      </c>
      <c r="D125" s="166" t="s">
        <v>198</v>
      </c>
      <c r="E125" s="289" t="s">
        <v>319</v>
      </c>
      <c r="F125" s="167" t="s">
        <v>320</v>
      </c>
      <c r="G125" s="167" t="s">
        <v>245</v>
      </c>
      <c r="H125" s="168" t="s">
        <v>245</v>
      </c>
      <c r="I125" s="168" t="s">
        <v>245</v>
      </c>
    </row>
    <row r="126" spans="1:9" ht="12.75">
      <c r="A126" s="183" t="s">
        <v>246</v>
      </c>
      <c r="B126" s="184"/>
      <c r="C126" s="699" t="s">
        <v>398</v>
      </c>
      <c r="D126" s="174" t="s">
        <v>417</v>
      </c>
      <c r="E126" s="813" t="s">
        <v>442</v>
      </c>
      <c r="F126" s="813" t="s">
        <v>442</v>
      </c>
      <c r="G126" s="813" t="s">
        <v>399</v>
      </c>
      <c r="H126" s="813" t="s">
        <v>416</v>
      </c>
      <c r="I126" s="813" t="s">
        <v>443</v>
      </c>
    </row>
    <row r="127" spans="1:9" ht="12.75">
      <c r="A127" s="198">
        <v>210</v>
      </c>
      <c r="B127" s="159" t="s">
        <v>371</v>
      </c>
      <c r="C127" s="700">
        <v>300</v>
      </c>
      <c r="D127" s="703">
        <v>150</v>
      </c>
      <c r="E127" s="829">
        <v>150</v>
      </c>
      <c r="F127" s="829">
        <v>150</v>
      </c>
      <c r="G127" s="829">
        <v>150</v>
      </c>
      <c r="H127" s="829">
        <v>150</v>
      </c>
      <c r="I127" s="830">
        <v>150</v>
      </c>
    </row>
    <row r="128" spans="1:9" ht="12.75">
      <c r="A128" s="196">
        <v>220</v>
      </c>
      <c r="B128" s="148" t="s">
        <v>372</v>
      </c>
      <c r="C128" s="199">
        <v>292540.4</v>
      </c>
      <c r="D128" s="704">
        <f>296425.42-150</f>
        <v>296275.42</v>
      </c>
      <c r="E128" s="186">
        <v>290000</v>
      </c>
      <c r="F128" s="186">
        <v>290000</v>
      </c>
      <c r="G128" s="186">
        <v>340000</v>
      </c>
      <c r="H128" s="217">
        <v>340000</v>
      </c>
      <c r="I128" s="218">
        <v>340000</v>
      </c>
    </row>
    <row r="129" spans="1:9" ht="12.75">
      <c r="A129" s="597">
        <v>310</v>
      </c>
      <c r="B129" s="702" t="s">
        <v>428</v>
      </c>
      <c r="C129" s="155">
        <f>800+19112.74</f>
        <v>19912.74</v>
      </c>
      <c r="D129" s="155">
        <v>14669.2</v>
      </c>
      <c r="E129" s="831">
        <v>0</v>
      </c>
      <c r="F129" s="831">
        <v>2100</v>
      </c>
      <c r="G129" s="831">
        <v>0</v>
      </c>
      <c r="H129" s="831">
        <v>0</v>
      </c>
      <c r="I129" s="149">
        <v>0</v>
      </c>
    </row>
    <row r="130" spans="1:9" ht="12.75">
      <c r="A130" s="221"/>
      <c r="B130" s="222" t="s">
        <v>26</v>
      </c>
      <c r="C130" s="701">
        <f aca="true" t="shared" si="5" ref="C130:I130">SUM(C127:C129)</f>
        <v>312753.14</v>
      </c>
      <c r="D130" s="693">
        <f t="shared" si="5"/>
        <v>311094.62</v>
      </c>
      <c r="E130" s="191">
        <f t="shared" si="5"/>
        <v>290150</v>
      </c>
      <c r="F130" s="191">
        <f t="shared" si="5"/>
        <v>292250</v>
      </c>
      <c r="G130" s="191">
        <f t="shared" si="5"/>
        <v>340150</v>
      </c>
      <c r="H130" s="191">
        <f t="shared" si="5"/>
        <v>340150</v>
      </c>
      <c r="I130" s="191">
        <f t="shared" si="5"/>
        <v>340150</v>
      </c>
    </row>
    <row r="132" spans="4:11" ht="12.75">
      <c r="D132" s="575"/>
      <c r="E132" s="112"/>
      <c r="F132" s="112"/>
      <c r="G132" s="112"/>
      <c r="H132" s="112"/>
      <c r="I132" s="112"/>
      <c r="J132" s="112"/>
      <c r="K132" s="134"/>
    </row>
    <row r="133" spans="1:11" ht="12.75">
      <c r="A133" s="355" t="s">
        <v>412</v>
      </c>
      <c r="B133" s="356"/>
      <c r="C133" s="567"/>
      <c r="D133" s="575"/>
      <c r="E133" s="112"/>
      <c r="F133" s="112"/>
      <c r="G133" s="112"/>
      <c r="H133" s="112"/>
      <c r="I133" s="112"/>
      <c r="J133" s="112"/>
      <c r="K133" s="134"/>
    </row>
    <row r="134" spans="1:11" ht="12.75">
      <c r="A134" s="164" t="s">
        <v>17</v>
      </c>
      <c r="B134" s="219" t="s">
        <v>0</v>
      </c>
      <c r="C134" s="166" t="s">
        <v>198</v>
      </c>
      <c r="D134" s="166" t="s">
        <v>198</v>
      </c>
      <c r="E134" s="289" t="s">
        <v>319</v>
      </c>
      <c r="F134" s="167" t="s">
        <v>320</v>
      </c>
      <c r="G134" s="167" t="s">
        <v>245</v>
      </c>
      <c r="H134" s="168" t="s">
        <v>245</v>
      </c>
      <c r="I134" s="168" t="s">
        <v>245</v>
      </c>
      <c r="J134" s="112"/>
      <c r="K134" s="134"/>
    </row>
    <row r="135" spans="1:11" ht="12.75">
      <c r="A135" s="183" t="s">
        <v>246</v>
      </c>
      <c r="B135" s="220"/>
      <c r="C135" s="163" t="s">
        <v>398</v>
      </c>
      <c r="D135" s="174" t="s">
        <v>417</v>
      </c>
      <c r="E135" s="813" t="s">
        <v>442</v>
      </c>
      <c r="F135" s="813" t="s">
        <v>442</v>
      </c>
      <c r="G135" s="813" t="s">
        <v>399</v>
      </c>
      <c r="H135" s="813" t="s">
        <v>416</v>
      </c>
      <c r="I135" s="813" t="s">
        <v>443</v>
      </c>
      <c r="J135" s="112"/>
      <c r="K135" s="134"/>
    </row>
    <row r="136" spans="1:9" ht="12.75">
      <c r="A136" s="227"/>
      <c r="B136" s="234" t="s">
        <v>373</v>
      </c>
      <c r="C136" s="230">
        <f aca="true" t="shared" si="6" ref="C136:I136">C61</f>
        <v>6475776.2700000005</v>
      </c>
      <c r="D136" s="689">
        <f t="shared" si="6"/>
        <v>6853852.260000001</v>
      </c>
      <c r="E136" s="228">
        <f t="shared" si="6"/>
        <v>6910942</v>
      </c>
      <c r="F136" s="228">
        <f t="shared" si="6"/>
        <v>7263240</v>
      </c>
      <c r="G136" s="228">
        <f t="shared" si="6"/>
        <v>7503260</v>
      </c>
      <c r="H136" s="228">
        <f t="shared" si="6"/>
        <v>7731035</v>
      </c>
      <c r="I136" s="229">
        <f t="shared" si="6"/>
        <v>7805535</v>
      </c>
    </row>
    <row r="137" spans="1:9" ht="12.75">
      <c r="A137" s="147"/>
      <c r="B137" s="235" t="s">
        <v>374</v>
      </c>
      <c r="C137" s="156">
        <f aca="true" t="shared" si="7" ref="C137:I137">C130+C119+C107+C96+C80</f>
        <v>659544.99</v>
      </c>
      <c r="D137" s="667">
        <f t="shared" si="7"/>
        <v>664695.5</v>
      </c>
      <c r="E137" s="141">
        <f t="shared" si="7"/>
        <v>578125</v>
      </c>
      <c r="F137" s="141">
        <f t="shared" si="7"/>
        <v>608048</v>
      </c>
      <c r="G137" s="141">
        <f t="shared" si="7"/>
        <v>589400</v>
      </c>
      <c r="H137" s="141">
        <f t="shared" si="7"/>
        <v>592380</v>
      </c>
      <c r="I137" s="141">
        <f t="shared" si="7"/>
        <v>592380</v>
      </c>
    </row>
    <row r="138" spans="1:9" ht="12.75">
      <c r="A138" s="169"/>
      <c r="B138" s="239" t="s">
        <v>218</v>
      </c>
      <c r="C138" s="172">
        <f aca="true" t="shared" si="8" ref="C138:I138">SUM(C136:C137)</f>
        <v>7135321.260000001</v>
      </c>
      <c r="D138" s="172">
        <f t="shared" si="8"/>
        <v>7518547.760000001</v>
      </c>
      <c r="E138" s="232">
        <f t="shared" si="8"/>
        <v>7489067</v>
      </c>
      <c r="F138" s="232">
        <f t="shared" si="8"/>
        <v>7871288</v>
      </c>
      <c r="G138" s="232">
        <f t="shared" si="8"/>
        <v>8092660</v>
      </c>
      <c r="H138" s="232">
        <f t="shared" si="8"/>
        <v>8323415</v>
      </c>
      <c r="I138" s="233">
        <f t="shared" si="8"/>
        <v>8397915</v>
      </c>
    </row>
    <row r="141" spans="1:7" ht="12.75">
      <c r="A141" s="357" t="s">
        <v>375</v>
      </c>
      <c r="B141" s="119"/>
      <c r="C141" s="119"/>
      <c r="D141" s="103"/>
      <c r="E141" s="103"/>
      <c r="F141" s="103"/>
      <c r="G141" s="103"/>
    </row>
    <row r="142" spans="1:9" ht="12.75">
      <c r="A142" s="164" t="s">
        <v>17</v>
      </c>
      <c r="B142" s="165" t="s">
        <v>0</v>
      </c>
      <c r="C142" s="166" t="s">
        <v>198</v>
      </c>
      <c r="D142" s="166" t="s">
        <v>198</v>
      </c>
      <c r="E142" s="289" t="s">
        <v>319</v>
      </c>
      <c r="F142" s="167" t="s">
        <v>320</v>
      </c>
      <c r="G142" s="167" t="s">
        <v>245</v>
      </c>
      <c r="H142" s="168" t="s">
        <v>245</v>
      </c>
      <c r="I142" s="168" t="s">
        <v>245</v>
      </c>
    </row>
    <row r="143" spans="1:9" ht="12.75">
      <c r="A143" s="183" t="s">
        <v>246</v>
      </c>
      <c r="B143" s="184"/>
      <c r="C143" s="163" t="s">
        <v>398</v>
      </c>
      <c r="D143" s="174" t="s">
        <v>417</v>
      </c>
      <c r="E143" s="813" t="s">
        <v>442</v>
      </c>
      <c r="F143" s="813" t="s">
        <v>442</v>
      </c>
      <c r="G143" s="813" t="s">
        <v>399</v>
      </c>
      <c r="H143" s="813" t="s">
        <v>416</v>
      </c>
      <c r="I143" s="813" t="s">
        <v>443</v>
      </c>
    </row>
    <row r="144" spans="1:9" ht="12.75">
      <c r="A144" s="145">
        <v>230</v>
      </c>
      <c r="B144" s="159" t="s">
        <v>453</v>
      </c>
      <c r="C144" s="154">
        <v>4938.4400000000005</v>
      </c>
      <c r="D144" s="690">
        <v>48945</v>
      </c>
      <c r="E144" s="637">
        <v>10000</v>
      </c>
      <c r="F144" s="637">
        <v>25200</v>
      </c>
      <c r="G144" s="637"/>
      <c r="H144" s="637"/>
      <c r="I144" s="638"/>
    </row>
    <row r="145" spans="1:9" ht="12.75">
      <c r="A145" s="147">
        <v>320</v>
      </c>
      <c r="B145" s="148" t="s">
        <v>431</v>
      </c>
      <c r="C145" s="155"/>
      <c r="D145" s="665">
        <v>5000</v>
      </c>
      <c r="E145" s="140"/>
      <c r="F145" s="140"/>
      <c r="G145" s="140"/>
      <c r="H145" s="139"/>
      <c r="I145" s="149"/>
    </row>
    <row r="146" spans="1:9" ht="12.75">
      <c r="A146" s="147">
        <v>320</v>
      </c>
      <c r="B146" s="148" t="s">
        <v>257</v>
      </c>
      <c r="C146" s="155">
        <v>13965</v>
      </c>
      <c r="D146" s="666"/>
      <c r="E146" s="140"/>
      <c r="F146" s="140"/>
      <c r="G146" s="140"/>
      <c r="H146" s="139"/>
      <c r="I146" s="149"/>
    </row>
    <row r="147" spans="1:9" ht="12.75">
      <c r="A147" s="147">
        <v>320</v>
      </c>
      <c r="B147" s="148" t="s">
        <v>256</v>
      </c>
      <c r="C147" s="155">
        <v>24386.87</v>
      </c>
      <c r="D147" s="666">
        <v>28732.58</v>
      </c>
      <c r="E147" s="140">
        <v>101000</v>
      </c>
      <c r="F147" s="140">
        <v>121135</v>
      </c>
      <c r="G147" s="140"/>
      <c r="H147" s="139"/>
      <c r="I147" s="149"/>
    </row>
    <row r="148" spans="1:9" ht="12.75">
      <c r="A148" s="147">
        <v>320</v>
      </c>
      <c r="B148" s="148" t="s">
        <v>268</v>
      </c>
      <c r="C148" s="156"/>
      <c r="D148" s="667"/>
      <c r="E148" s="141">
        <v>4330</v>
      </c>
      <c r="F148" s="141">
        <v>4330</v>
      </c>
      <c r="G148" s="141">
        <v>4330</v>
      </c>
      <c r="H148" s="139"/>
      <c r="I148" s="149"/>
    </row>
    <row r="149" spans="1:9" ht="12.75">
      <c r="A149" s="147">
        <v>320</v>
      </c>
      <c r="B149" s="148" t="s">
        <v>267</v>
      </c>
      <c r="C149" s="155">
        <v>4000</v>
      </c>
      <c r="D149" s="665"/>
      <c r="E149" s="140"/>
      <c r="F149" s="140"/>
      <c r="G149" s="140"/>
      <c r="H149" s="139"/>
      <c r="I149" s="149"/>
    </row>
    <row r="150" spans="1:9" ht="12.75">
      <c r="A150" s="152">
        <v>320</v>
      </c>
      <c r="B150" s="153" t="s">
        <v>430</v>
      </c>
      <c r="C150" s="158"/>
      <c r="D150" s="691">
        <v>0</v>
      </c>
      <c r="E150" s="143">
        <v>478106</v>
      </c>
      <c r="F150" s="143">
        <v>478106</v>
      </c>
      <c r="G150" s="143">
        <v>408000</v>
      </c>
      <c r="H150" s="143"/>
      <c r="I150" s="185"/>
    </row>
    <row r="151" spans="1:9" ht="12.75">
      <c r="A151" s="152">
        <v>320</v>
      </c>
      <c r="B151" s="590" t="s">
        <v>440</v>
      </c>
      <c r="C151" s="622"/>
      <c r="D151" s="692"/>
      <c r="E151" s="615">
        <v>159926</v>
      </c>
      <c r="F151" s="615"/>
      <c r="G151" s="615"/>
      <c r="H151" s="615"/>
      <c r="I151" s="640"/>
    </row>
    <row r="152" spans="1:9" ht="12.75">
      <c r="A152" s="152">
        <v>320</v>
      </c>
      <c r="B152" s="590" t="s">
        <v>432</v>
      </c>
      <c r="C152" s="622"/>
      <c r="D152" s="692">
        <v>0</v>
      </c>
      <c r="E152" s="615">
        <v>220600</v>
      </c>
      <c r="F152" s="615">
        <v>220600</v>
      </c>
      <c r="G152" s="615">
        <v>22000</v>
      </c>
      <c r="H152" s="615"/>
      <c r="I152" s="640"/>
    </row>
    <row r="153" spans="1:9" ht="12.75">
      <c r="A153" s="152">
        <v>320</v>
      </c>
      <c r="B153" s="590" t="s">
        <v>454</v>
      </c>
      <c r="C153" s="622"/>
      <c r="D153" s="692"/>
      <c r="E153" s="615"/>
      <c r="F153" s="615"/>
      <c r="G153" s="615">
        <v>67000</v>
      </c>
      <c r="H153" s="615"/>
      <c r="I153" s="640"/>
    </row>
    <row r="154" spans="1:9" ht="12.75">
      <c r="A154" s="152">
        <v>320</v>
      </c>
      <c r="B154" s="590" t="s">
        <v>455</v>
      </c>
      <c r="C154" s="622"/>
      <c r="D154" s="692"/>
      <c r="E154" s="615"/>
      <c r="F154" s="615"/>
      <c r="G154" s="615">
        <v>53000</v>
      </c>
      <c r="H154" s="615"/>
      <c r="I154" s="640"/>
    </row>
    <row r="155" spans="1:9" ht="12.75">
      <c r="A155" s="152">
        <v>320</v>
      </c>
      <c r="B155" s="590" t="s">
        <v>457</v>
      </c>
      <c r="C155" s="622"/>
      <c r="D155" s="692"/>
      <c r="E155" s="615"/>
      <c r="F155" s="615">
        <v>15000</v>
      </c>
      <c r="G155" s="615"/>
      <c r="H155" s="615"/>
      <c r="I155" s="640"/>
    </row>
    <row r="156" spans="1:9" ht="12.75">
      <c r="A156" s="152">
        <v>320</v>
      </c>
      <c r="B156" s="590" t="s">
        <v>456</v>
      </c>
      <c r="C156" s="622"/>
      <c r="D156" s="692">
        <v>214245.14</v>
      </c>
      <c r="E156" s="615"/>
      <c r="F156" s="615"/>
      <c r="G156" s="615"/>
      <c r="H156" s="615"/>
      <c r="I156" s="640"/>
    </row>
    <row r="157" spans="1:9" ht="12.75">
      <c r="A157" s="221"/>
      <c r="B157" s="222" t="s">
        <v>218</v>
      </c>
      <c r="C157" s="203">
        <f aca="true" t="shared" si="9" ref="C157:I157">SUM(C144:C156)</f>
        <v>47290.31</v>
      </c>
      <c r="D157" s="203">
        <f t="shared" si="9"/>
        <v>296922.72000000003</v>
      </c>
      <c r="E157" s="832">
        <f t="shared" si="9"/>
        <v>973962</v>
      </c>
      <c r="F157" s="832">
        <f t="shared" si="9"/>
        <v>864371</v>
      </c>
      <c r="G157" s="832">
        <f t="shared" si="9"/>
        <v>554330</v>
      </c>
      <c r="H157" s="832">
        <f t="shared" si="9"/>
        <v>0</v>
      </c>
      <c r="I157" s="832">
        <f t="shared" si="9"/>
        <v>0</v>
      </c>
    </row>
    <row r="158" spans="1:9" ht="12.75">
      <c r="A158" s="358"/>
      <c r="B158" s="358"/>
      <c r="C158" s="359"/>
      <c r="D158" s="574"/>
      <c r="E158" s="574"/>
      <c r="F158" s="574"/>
      <c r="G158" s="574"/>
      <c r="H158" s="574"/>
      <c r="I158" s="360"/>
    </row>
    <row r="160" spans="1:11" ht="12.75">
      <c r="A160" s="355" t="s">
        <v>413</v>
      </c>
      <c r="B160" s="355"/>
      <c r="C160" s="571"/>
      <c r="D160" s="576"/>
      <c r="E160" s="126"/>
      <c r="F160" s="126"/>
      <c r="G160" s="126"/>
      <c r="H160" s="126"/>
      <c r="I160" s="126"/>
      <c r="J160" s="126"/>
      <c r="K160" s="135"/>
    </row>
    <row r="161" spans="1:11" ht="12.75">
      <c r="A161" s="164" t="s">
        <v>17</v>
      </c>
      <c r="B161" s="165" t="s">
        <v>0</v>
      </c>
      <c r="C161" s="166" t="s">
        <v>198</v>
      </c>
      <c r="D161" s="166" t="s">
        <v>198</v>
      </c>
      <c r="E161" s="289" t="s">
        <v>319</v>
      </c>
      <c r="F161" s="167" t="s">
        <v>320</v>
      </c>
      <c r="G161" s="167" t="s">
        <v>245</v>
      </c>
      <c r="H161" s="168" t="s">
        <v>245</v>
      </c>
      <c r="I161" s="168" t="s">
        <v>245</v>
      </c>
      <c r="J161" s="126"/>
      <c r="K161" s="135"/>
    </row>
    <row r="162" spans="1:11" ht="12.75">
      <c r="A162" s="183" t="s">
        <v>246</v>
      </c>
      <c r="B162" s="184"/>
      <c r="C162" s="163" t="s">
        <v>398</v>
      </c>
      <c r="D162" s="174" t="s">
        <v>417</v>
      </c>
      <c r="E162" s="813" t="s">
        <v>442</v>
      </c>
      <c r="F162" s="813" t="s">
        <v>442</v>
      </c>
      <c r="G162" s="813" t="s">
        <v>399</v>
      </c>
      <c r="H162" s="813" t="s">
        <v>416</v>
      </c>
      <c r="I162" s="813" t="s">
        <v>443</v>
      </c>
      <c r="J162" s="126"/>
      <c r="K162" s="135"/>
    </row>
    <row r="163" spans="1:11" ht="12.75">
      <c r="A163" s="169"/>
      <c r="B163" s="239" t="s">
        <v>380</v>
      </c>
      <c r="C163" s="238">
        <f aca="true" t="shared" si="10" ref="C163:I163">C157</f>
        <v>47290.31</v>
      </c>
      <c r="D163" s="172">
        <f t="shared" si="10"/>
        <v>296922.72000000003</v>
      </c>
      <c r="E163" s="232">
        <f t="shared" si="10"/>
        <v>973962</v>
      </c>
      <c r="F163" s="232">
        <f t="shared" si="10"/>
        <v>864371</v>
      </c>
      <c r="G163" s="232">
        <f t="shared" si="10"/>
        <v>554330</v>
      </c>
      <c r="H163" s="232">
        <f t="shared" si="10"/>
        <v>0</v>
      </c>
      <c r="I163" s="232">
        <f t="shared" si="10"/>
        <v>0</v>
      </c>
      <c r="J163" s="126"/>
      <c r="K163" s="135"/>
    </row>
    <row r="164" spans="1:9" ht="12.75">
      <c r="A164" s="94"/>
      <c r="B164" s="94"/>
      <c r="C164" s="94"/>
      <c r="D164" s="567"/>
      <c r="E164" s="826"/>
      <c r="F164" s="826"/>
      <c r="G164" s="826"/>
      <c r="H164" s="826"/>
      <c r="I164" s="833"/>
    </row>
    <row r="165" spans="1:11" ht="12.75">
      <c r="A165" s="125"/>
      <c r="B165" s="125"/>
      <c r="C165" s="125"/>
      <c r="D165" s="576"/>
      <c r="E165" s="126"/>
      <c r="F165" s="126"/>
      <c r="G165" s="126"/>
      <c r="H165" s="126"/>
      <c r="I165" s="126"/>
      <c r="J165" s="126"/>
      <c r="K165" s="135"/>
    </row>
    <row r="166" spans="1:7" ht="12.75">
      <c r="A166" s="357" t="s">
        <v>376</v>
      </c>
      <c r="B166" s="119"/>
      <c r="C166" s="119"/>
      <c r="D166" s="103"/>
      <c r="E166" s="103"/>
      <c r="F166" s="103"/>
      <c r="G166" s="103"/>
    </row>
    <row r="167" spans="1:9" ht="12.75">
      <c r="A167" s="164" t="s">
        <v>17</v>
      </c>
      <c r="B167" s="165" t="s">
        <v>0</v>
      </c>
      <c r="C167" s="166" t="s">
        <v>198</v>
      </c>
      <c r="D167" s="166" t="s">
        <v>198</v>
      </c>
      <c r="E167" s="289" t="s">
        <v>319</v>
      </c>
      <c r="F167" s="167" t="s">
        <v>320</v>
      </c>
      <c r="G167" s="167" t="s">
        <v>245</v>
      </c>
      <c r="H167" s="168" t="s">
        <v>245</v>
      </c>
      <c r="I167" s="168" t="s">
        <v>245</v>
      </c>
    </row>
    <row r="168" spans="1:9" ht="12.75">
      <c r="A168" s="183" t="s">
        <v>246</v>
      </c>
      <c r="B168" s="184"/>
      <c r="C168" s="163" t="s">
        <v>398</v>
      </c>
      <c r="D168" s="174" t="s">
        <v>417</v>
      </c>
      <c r="E168" s="813" t="s">
        <v>442</v>
      </c>
      <c r="F168" s="813" t="s">
        <v>442</v>
      </c>
      <c r="G168" s="813" t="s">
        <v>399</v>
      </c>
      <c r="H168" s="813" t="s">
        <v>416</v>
      </c>
      <c r="I168" s="820" t="s">
        <v>443</v>
      </c>
    </row>
    <row r="169" spans="1:32" ht="12.75">
      <c r="A169" s="145">
        <v>450</v>
      </c>
      <c r="B169" s="159" t="s">
        <v>258</v>
      </c>
      <c r="C169" s="154">
        <v>91481.51</v>
      </c>
      <c r="D169" s="664">
        <v>73957.92</v>
      </c>
      <c r="E169" s="142"/>
      <c r="F169" s="142">
        <v>345569</v>
      </c>
      <c r="G169" s="142"/>
      <c r="H169" s="142"/>
      <c r="I169" s="146"/>
      <c r="AC169" s="94"/>
      <c r="AD169" s="94"/>
      <c r="AE169" s="94"/>
      <c r="AF169" s="94"/>
    </row>
    <row r="170" spans="1:32" ht="12.75">
      <c r="A170" s="147">
        <v>450</v>
      </c>
      <c r="B170" s="148" t="s">
        <v>259</v>
      </c>
      <c r="C170" s="155">
        <v>141434.46</v>
      </c>
      <c r="D170" s="665">
        <v>456177.57</v>
      </c>
      <c r="E170" s="139">
        <v>235400</v>
      </c>
      <c r="F170" s="139">
        <v>619433</v>
      </c>
      <c r="G170" s="139">
        <v>94500</v>
      </c>
      <c r="H170" s="139"/>
      <c r="I170" s="149"/>
      <c r="AC170" s="94"/>
      <c r="AD170" s="94"/>
      <c r="AE170" s="94"/>
      <c r="AF170" s="94"/>
    </row>
    <row r="171" spans="1:32" ht="12.75">
      <c r="A171" s="152">
        <v>450</v>
      </c>
      <c r="B171" s="153" t="s">
        <v>434</v>
      </c>
      <c r="C171" s="158">
        <v>559.74</v>
      </c>
      <c r="D171" s="691">
        <v>955</v>
      </c>
      <c r="E171" s="143"/>
      <c r="F171" s="143"/>
      <c r="G171" s="143"/>
      <c r="H171" s="143"/>
      <c r="I171" s="185"/>
      <c r="AC171" s="94"/>
      <c r="AD171" s="94"/>
      <c r="AE171" s="94"/>
      <c r="AF171" s="94"/>
    </row>
    <row r="172" spans="1:32" ht="12.75">
      <c r="A172" s="152">
        <v>510</v>
      </c>
      <c r="B172" s="153" t="s">
        <v>411</v>
      </c>
      <c r="C172" s="158">
        <v>963638.41</v>
      </c>
      <c r="D172" s="691">
        <v>64333.52</v>
      </c>
      <c r="E172" s="143">
        <v>300000</v>
      </c>
      <c r="F172" s="143">
        <v>600000</v>
      </c>
      <c r="G172" s="143">
        <v>120000</v>
      </c>
      <c r="H172" s="143"/>
      <c r="I172" s="185"/>
      <c r="AC172" s="94"/>
      <c r="AD172" s="94"/>
      <c r="AE172" s="94"/>
      <c r="AF172" s="94"/>
    </row>
    <row r="173" spans="1:32" ht="12.75">
      <c r="A173" s="641">
        <v>510</v>
      </c>
      <c r="B173" s="642" t="s">
        <v>433</v>
      </c>
      <c r="C173" s="622">
        <v>162079</v>
      </c>
      <c r="D173" s="692"/>
      <c r="E173" s="615"/>
      <c r="F173" s="615"/>
      <c r="G173" s="615"/>
      <c r="H173" s="615"/>
      <c r="I173" s="640"/>
      <c r="AC173" s="94"/>
      <c r="AD173" s="94"/>
      <c r="AE173" s="94"/>
      <c r="AF173" s="94"/>
    </row>
    <row r="174" spans="1:32" ht="12.75">
      <c r="A174" s="160"/>
      <c r="B174" s="202" t="s">
        <v>218</v>
      </c>
      <c r="C174" s="203">
        <f aca="true" t="shared" si="11" ref="C174:I174">SUM(C169:C173)</f>
        <v>1359193.12</v>
      </c>
      <c r="D174" s="172">
        <f t="shared" si="11"/>
        <v>595424.01</v>
      </c>
      <c r="E174" s="232">
        <f t="shared" si="11"/>
        <v>535400</v>
      </c>
      <c r="F174" s="232">
        <f t="shared" si="11"/>
        <v>1565002</v>
      </c>
      <c r="G174" s="232">
        <f t="shared" si="11"/>
        <v>214500</v>
      </c>
      <c r="H174" s="232">
        <f t="shared" si="11"/>
        <v>0</v>
      </c>
      <c r="I174" s="232">
        <f t="shared" si="11"/>
        <v>0</v>
      </c>
      <c r="AC174" s="94"/>
      <c r="AD174" s="94"/>
      <c r="AE174" s="94"/>
      <c r="AF174" s="94"/>
    </row>
    <row r="177" spans="1:7" ht="12.75">
      <c r="A177" s="357" t="s">
        <v>381</v>
      </c>
      <c r="B177" s="119"/>
      <c r="C177" s="119"/>
      <c r="D177" s="103"/>
      <c r="E177" s="103"/>
      <c r="F177" s="103"/>
      <c r="G177" s="103"/>
    </row>
    <row r="178" spans="1:9" ht="12.75">
      <c r="A178" s="164" t="s">
        <v>17</v>
      </c>
      <c r="B178" s="165" t="s">
        <v>0</v>
      </c>
      <c r="C178" s="166" t="s">
        <v>198</v>
      </c>
      <c r="D178" s="166" t="s">
        <v>198</v>
      </c>
      <c r="E178" s="289" t="s">
        <v>319</v>
      </c>
      <c r="F178" s="167" t="s">
        <v>320</v>
      </c>
      <c r="G178" s="167" t="s">
        <v>245</v>
      </c>
      <c r="H178" s="168" t="s">
        <v>245</v>
      </c>
      <c r="I178" s="168" t="s">
        <v>245</v>
      </c>
    </row>
    <row r="179" spans="1:9" ht="12.75">
      <c r="A179" s="183" t="s">
        <v>246</v>
      </c>
      <c r="B179" s="184"/>
      <c r="C179" s="163" t="s">
        <v>398</v>
      </c>
      <c r="D179" s="174" t="s">
        <v>417</v>
      </c>
      <c r="E179" s="813" t="s">
        <v>442</v>
      </c>
      <c r="F179" s="813" t="s">
        <v>442</v>
      </c>
      <c r="G179" s="813" t="s">
        <v>399</v>
      </c>
      <c r="H179" s="813" t="s">
        <v>416</v>
      </c>
      <c r="I179" s="813" t="s">
        <v>443</v>
      </c>
    </row>
    <row r="180" spans="1:9" ht="12.75">
      <c r="A180" s="240">
        <v>450</v>
      </c>
      <c r="B180" s="241" t="s">
        <v>379</v>
      </c>
      <c r="C180" s="154"/>
      <c r="D180" s="664">
        <v>16879.28</v>
      </c>
      <c r="E180" s="142"/>
      <c r="F180" s="142"/>
      <c r="G180" s="142"/>
      <c r="H180" s="142"/>
      <c r="I180" s="146"/>
    </row>
    <row r="181" spans="1:9" ht="12.75">
      <c r="A181" s="188">
        <v>450</v>
      </c>
      <c r="B181" s="195" t="s">
        <v>377</v>
      </c>
      <c r="C181" s="192"/>
      <c r="D181" s="694"/>
      <c r="E181" s="186"/>
      <c r="F181" s="186"/>
      <c r="G181" s="186"/>
      <c r="H181" s="186"/>
      <c r="I181" s="834"/>
    </row>
    <row r="182" spans="1:9" ht="12.75">
      <c r="A182" s="190">
        <v>450</v>
      </c>
      <c r="B182" s="241" t="s">
        <v>429</v>
      </c>
      <c r="C182" s="193">
        <v>11.84</v>
      </c>
      <c r="D182" s="695"/>
      <c r="E182" s="835"/>
      <c r="F182" s="835"/>
      <c r="G182" s="835"/>
      <c r="H182" s="835"/>
      <c r="I182" s="836"/>
    </row>
    <row r="183" spans="1:9" ht="12.75">
      <c r="A183" s="211">
        <v>450</v>
      </c>
      <c r="B183" s="212" t="s">
        <v>378</v>
      </c>
      <c r="C183" s="213">
        <v>5.28</v>
      </c>
      <c r="D183" s="688"/>
      <c r="E183" s="231"/>
      <c r="F183" s="231"/>
      <c r="G183" s="231"/>
      <c r="H183" s="231"/>
      <c r="I183" s="216"/>
    </row>
    <row r="184" spans="1:9" ht="12.75">
      <c r="A184" s="160"/>
      <c r="B184" s="202" t="s">
        <v>218</v>
      </c>
      <c r="C184" s="203">
        <f>SUM(C180:C183)</f>
        <v>17.12</v>
      </c>
      <c r="D184" s="172">
        <f>SUM(D180:D183)</f>
        <v>16879.28</v>
      </c>
      <c r="E184" s="232"/>
      <c r="F184" s="232"/>
      <c r="G184" s="232"/>
      <c r="H184" s="232"/>
      <c r="I184" s="204"/>
    </row>
    <row r="185" ht="12.75">
      <c r="D185" s="540"/>
    </row>
    <row r="187" spans="1:9" ht="12.75">
      <c r="A187" s="355" t="s">
        <v>414</v>
      </c>
      <c r="B187" s="356"/>
      <c r="C187" s="567"/>
      <c r="D187" s="575"/>
      <c r="E187" s="112"/>
      <c r="F187" s="112"/>
      <c r="G187" s="112"/>
      <c r="H187" s="112"/>
      <c r="I187" s="112"/>
    </row>
    <row r="188" spans="1:9" ht="12.75">
      <c r="A188" s="164" t="s">
        <v>17</v>
      </c>
      <c r="B188" s="165" t="s">
        <v>0</v>
      </c>
      <c r="C188" s="166" t="s">
        <v>198</v>
      </c>
      <c r="D188" s="166" t="s">
        <v>198</v>
      </c>
      <c r="E188" s="289" t="s">
        <v>319</v>
      </c>
      <c r="F188" s="167" t="s">
        <v>320</v>
      </c>
      <c r="G188" s="167" t="s">
        <v>245</v>
      </c>
      <c r="H188" s="168" t="s">
        <v>245</v>
      </c>
      <c r="I188" s="168" t="s">
        <v>245</v>
      </c>
    </row>
    <row r="189" spans="1:9" ht="12.75">
      <c r="A189" s="183" t="s">
        <v>246</v>
      </c>
      <c r="B189" s="184"/>
      <c r="C189" s="163" t="s">
        <v>398</v>
      </c>
      <c r="D189" s="174" t="s">
        <v>417</v>
      </c>
      <c r="E189" s="813" t="s">
        <v>442</v>
      </c>
      <c r="F189" s="813" t="s">
        <v>442</v>
      </c>
      <c r="G189" s="813" t="s">
        <v>399</v>
      </c>
      <c r="H189" s="813" t="s">
        <v>416</v>
      </c>
      <c r="I189" s="813" t="s">
        <v>443</v>
      </c>
    </row>
    <row r="190" spans="1:9" ht="12.75">
      <c r="A190" s="242"/>
      <c r="B190" s="257" t="s">
        <v>382</v>
      </c>
      <c r="C190" s="254">
        <f aca="true" t="shared" si="12" ref="C190:H190">C174</f>
        <v>1359193.12</v>
      </c>
      <c r="D190" s="696">
        <f t="shared" si="12"/>
        <v>595424.01</v>
      </c>
      <c r="E190" s="243">
        <f t="shared" si="12"/>
        <v>535400</v>
      </c>
      <c r="F190" s="243">
        <f>F174</f>
        <v>1565002</v>
      </c>
      <c r="G190" s="243">
        <f>G174</f>
        <v>214500</v>
      </c>
      <c r="H190" s="243">
        <f t="shared" si="12"/>
        <v>0</v>
      </c>
      <c r="I190" s="244"/>
    </row>
    <row r="191" spans="1:9" ht="12.75">
      <c r="A191" s="250"/>
      <c r="B191" s="258" t="s">
        <v>383</v>
      </c>
      <c r="C191" s="255">
        <f>C184</f>
        <v>17.12</v>
      </c>
      <c r="D191" s="697">
        <f>D184</f>
        <v>16879.28</v>
      </c>
      <c r="E191" s="251"/>
      <c r="F191" s="251"/>
      <c r="G191" s="251"/>
      <c r="H191" s="251"/>
      <c r="I191" s="252"/>
    </row>
    <row r="192" spans="1:9" ht="12.75">
      <c r="A192" s="253"/>
      <c r="B192" s="236" t="s">
        <v>218</v>
      </c>
      <c r="C192" s="256">
        <f aca="true" t="shared" si="13" ref="C192:I192">SUM(C190:C191)</f>
        <v>1359210.2400000002</v>
      </c>
      <c r="D192" s="256">
        <f t="shared" si="13"/>
        <v>612303.29</v>
      </c>
      <c r="E192" s="705">
        <f t="shared" si="13"/>
        <v>535400</v>
      </c>
      <c r="F192" s="705">
        <f t="shared" si="13"/>
        <v>1565002</v>
      </c>
      <c r="G192" s="705">
        <f t="shared" si="13"/>
        <v>214500</v>
      </c>
      <c r="H192" s="705">
        <f t="shared" si="13"/>
        <v>0</v>
      </c>
      <c r="I192" s="705">
        <f t="shared" si="13"/>
        <v>0</v>
      </c>
    </row>
    <row r="194" spans="3:11" ht="12.75">
      <c r="C194" s="14"/>
      <c r="D194" s="40"/>
      <c r="E194" s="28"/>
      <c r="F194" s="28"/>
      <c r="G194" s="28"/>
      <c r="H194" s="28"/>
      <c r="I194" s="28"/>
      <c r="J194" s="28"/>
      <c r="K194" s="28"/>
    </row>
    <row r="195" spans="1:11" ht="12.75">
      <c r="A195" s="586" t="s">
        <v>384</v>
      </c>
      <c r="B195" s="577"/>
      <c r="C195" s="10"/>
      <c r="D195" s="87"/>
      <c r="E195" s="37"/>
      <c r="F195" s="37"/>
      <c r="G195" s="37"/>
      <c r="H195" s="37"/>
      <c r="I195" s="37"/>
      <c r="J195" s="37"/>
      <c r="K195" s="16"/>
    </row>
    <row r="196" spans="1:9" ht="12.75">
      <c r="A196" s="164" t="s">
        <v>17</v>
      </c>
      <c r="B196" s="187" t="s">
        <v>0</v>
      </c>
      <c r="C196" s="166" t="s">
        <v>198</v>
      </c>
      <c r="D196" s="166" t="s">
        <v>198</v>
      </c>
      <c r="E196" s="289" t="s">
        <v>319</v>
      </c>
      <c r="F196" s="167" t="s">
        <v>320</v>
      </c>
      <c r="G196" s="167" t="s">
        <v>245</v>
      </c>
      <c r="H196" s="168" t="s">
        <v>245</v>
      </c>
      <c r="I196" s="168" t="s">
        <v>245</v>
      </c>
    </row>
    <row r="197" spans="1:9" ht="12.75">
      <c r="A197" s="183" t="s">
        <v>246</v>
      </c>
      <c r="B197" s="189"/>
      <c r="C197" s="163" t="s">
        <v>398</v>
      </c>
      <c r="D197" s="174" t="s">
        <v>417</v>
      </c>
      <c r="E197" s="813" t="s">
        <v>442</v>
      </c>
      <c r="F197" s="813" t="s">
        <v>442</v>
      </c>
      <c r="G197" s="813" t="s">
        <v>399</v>
      </c>
      <c r="H197" s="813" t="s">
        <v>416</v>
      </c>
      <c r="I197" s="813" t="s">
        <v>443</v>
      </c>
    </row>
    <row r="198" spans="1:9" ht="18.75" customHeight="1">
      <c r="A198" s="579"/>
      <c r="B198" s="587" t="s">
        <v>386</v>
      </c>
      <c r="C198" s="582">
        <f aca="true" t="shared" si="14" ref="C198:I198">C192+C163+C138</f>
        <v>8541821.81</v>
      </c>
      <c r="D198" s="582">
        <f t="shared" si="14"/>
        <v>8427773.770000001</v>
      </c>
      <c r="E198" s="584">
        <f t="shared" si="14"/>
        <v>8998429</v>
      </c>
      <c r="F198" s="584">
        <f t="shared" si="14"/>
        <v>10300661</v>
      </c>
      <c r="G198" s="584">
        <f t="shared" si="14"/>
        <v>8861490</v>
      </c>
      <c r="H198" s="584">
        <f t="shared" si="14"/>
        <v>8323415</v>
      </c>
      <c r="I198" s="584">
        <f t="shared" si="14"/>
        <v>8397915</v>
      </c>
    </row>
    <row r="199" spans="3:9" ht="12.75">
      <c r="C199" s="565"/>
      <c r="D199" s="9"/>
      <c r="E199" s="9"/>
      <c r="F199" s="9"/>
      <c r="G199" s="9"/>
      <c r="H199" s="9"/>
      <c r="I199" s="9"/>
    </row>
    <row r="200" ht="12.75">
      <c r="C200" s="565"/>
    </row>
    <row r="202" spans="3:9" ht="12.75">
      <c r="C202" s="98"/>
      <c r="D202" s="98"/>
      <c r="E202" s="100"/>
      <c r="F202" s="100"/>
      <c r="G202" s="100"/>
      <c r="H202" s="100"/>
      <c r="I202" s="100"/>
    </row>
    <row r="203" spans="3:9" ht="12.75">
      <c r="C203" s="97"/>
      <c r="D203" s="97"/>
      <c r="E203" s="100"/>
      <c r="F203" s="100"/>
      <c r="G203" s="100"/>
      <c r="H203" s="100"/>
      <c r="I203" s="100"/>
    </row>
    <row r="204" spans="3:9" ht="12.75">
      <c r="C204" s="97"/>
      <c r="D204" s="97"/>
      <c r="E204" s="100"/>
      <c r="F204" s="100"/>
      <c r="G204" s="100"/>
      <c r="H204" s="100"/>
      <c r="I204" s="100"/>
    </row>
    <row r="205" spans="5:8" ht="12.75">
      <c r="E205" s="100"/>
      <c r="F205" s="100"/>
      <c r="G205" s="100"/>
      <c r="H205" s="100"/>
    </row>
  </sheetData>
  <sheetProtection selectLockedCells="1" selectUnlockedCells="1"/>
  <mergeCells count="2">
    <mergeCell ref="A1:I1"/>
    <mergeCell ref="A3:I3"/>
  </mergeCells>
  <printOptions horizontalCentered="1"/>
  <pageMargins left="0.3937007874015748" right="0.3937007874015748" top="0.4724409448818898" bottom="0.1968503937007874" header="0" footer="0"/>
  <pageSetup fitToHeight="10" horizontalDpi="600" verticalDpi="600" orientation="portrait" paperSize="9" scale="86" r:id="rId1"/>
  <rowBreaks count="3" manualBreakCount="3">
    <brk id="61" max="255" man="1"/>
    <brk id="130" max="8" man="1"/>
    <brk id="19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7"/>
  <sheetViews>
    <sheetView zoomScale="120" zoomScaleNormal="120" zoomScaleSheetLayoutView="85" workbookViewId="0" topLeftCell="A522">
      <selection activeCell="A538" sqref="A538:IV539"/>
    </sheetView>
  </sheetViews>
  <sheetFormatPr defaultColWidth="9.140625" defaultRowHeight="12.75"/>
  <cols>
    <col min="1" max="1" width="7.00390625" style="10" customWidth="1"/>
    <col min="2" max="2" width="6.28125" style="10" customWidth="1"/>
    <col min="3" max="3" width="6.00390625" style="10" customWidth="1"/>
    <col min="4" max="4" width="28.57421875" style="10" customWidth="1"/>
    <col min="5" max="5" width="10.140625" style="36" customWidth="1"/>
    <col min="6" max="6" width="10.7109375" style="87" customWidth="1"/>
    <col min="7" max="11" width="10.7109375" style="37" customWidth="1"/>
    <col min="12" max="12" width="8.421875" style="11" customWidth="1"/>
    <col min="13" max="13" width="8.8515625" style="14" customWidth="1"/>
    <col min="14" max="14" width="8.57421875" style="11" customWidth="1"/>
    <col min="15" max="15" width="8.421875" style="11" customWidth="1"/>
    <col min="16" max="16" width="9.140625" style="2" customWidth="1"/>
    <col min="17" max="17" width="10.00390625" style="2" customWidth="1"/>
    <col min="18" max="18" width="12.140625" style="2" customWidth="1"/>
    <col min="19" max="19" width="11.57421875" style="2" customWidth="1"/>
    <col min="20" max="23" width="9.140625" style="2" customWidth="1"/>
  </cols>
  <sheetData>
    <row r="1" spans="1:11" ht="20.25">
      <c r="A1" s="842" t="s">
        <v>397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</row>
    <row r="2" ht="15.75" customHeight="1"/>
    <row r="3" spans="1:11" ht="12.75">
      <c r="A3" s="79" t="s">
        <v>326</v>
      </c>
      <c r="B3" s="80"/>
      <c r="C3" s="81"/>
      <c r="D3" s="82"/>
      <c r="E3" s="87"/>
      <c r="F3" s="14"/>
      <c r="G3" s="16"/>
      <c r="H3" s="16"/>
      <c r="I3" s="16"/>
      <c r="J3" s="16"/>
      <c r="K3" s="4" t="s">
        <v>396</v>
      </c>
    </row>
    <row r="4" spans="1:28" ht="12.75">
      <c r="A4" s="645" t="s">
        <v>392</v>
      </c>
      <c r="B4" s="647" t="s">
        <v>16</v>
      </c>
      <c r="C4" s="647" t="s">
        <v>17</v>
      </c>
      <c r="D4" s="320" t="s">
        <v>0</v>
      </c>
      <c r="E4" s="166" t="s">
        <v>198</v>
      </c>
      <c r="F4" s="799" t="s">
        <v>198</v>
      </c>
      <c r="G4" s="289" t="s">
        <v>319</v>
      </c>
      <c r="H4" s="167" t="s">
        <v>320</v>
      </c>
      <c r="I4" s="167" t="s">
        <v>245</v>
      </c>
      <c r="J4" s="168" t="s">
        <v>245</v>
      </c>
      <c r="K4" s="168" t="s">
        <v>245</v>
      </c>
      <c r="L4" s="26"/>
      <c r="M4" s="39"/>
      <c r="N4" s="26"/>
      <c r="O4" s="26"/>
      <c r="Q4" s="20"/>
      <c r="R4" s="26"/>
      <c r="S4" s="26"/>
      <c r="T4" s="26"/>
      <c r="U4" s="26"/>
      <c r="V4" s="12"/>
      <c r="W4" s="12"/>
      <c r="X4" s="2"/>
      <c r="Y4" s="2"/>
      <c r="Z4" s="2"/>
      <c r="AA4" s="2"/>
      <c r="AB4" s="2"/>
    </row>
    <row r="5" spans="1:28" ht="12.75">
      <c r="A5" s="646" t="s">
        <v>18</v>
      </c>
      <c r="B5" s="643" t="s">
        <v>19</v>
      </c>
      <c r="C5" s="643" t="s">
        <v>246</v>
      </c>
      <c r="D5" s="321"/>
      <c r="E5" s="163" t="s">
        <v>398</v>
      </c>
      <c r="F5" s="800" t="s">
        <v>417</v>
      </c>
      <c r="G5" s="813" t="s">
        <v>442</v>
      </c>
      <c r="H5" s="813" t="s">
        <v>442</v>
      </c>
      <c r="I5" s="813" t="s">
        <v>399</v>
      </c>
      <c r="J5" s="813" t="s">
        <v>416</v>
      </c>
      <c r="K5" s="813" t="s">
        <v>443</v>
      </c>
      <c r="L5" s="34"/>
      <c r="M5" s="39"/>
      <c r="N5" s="34"/>
      <c r="O5" s="8"/>
      <c r="R5" s="34"/>
      <c r="S5" s="34"/>
      <c r="T5" s="27"/>
      <c r="U5" s="27"/>
      <c r="V5" s="15"/>
      <c r="W5" s="15"/>
      <c r="X5" s="2"/>
      <c r="Y5" s="2"/>
      <c r="Z5" s="2"/>
      <c r="AA5" s="2"/>
      <c r="AB5" s="2"/>
    </row>
    <row r="6" spans="1:28" ht="12.75">
      <c r="A6" s="290" t="s">
        <v>20</v>
      </c>
      <c r="B6" s="285"/>
      <c r="C6" s="285"/>
      <c r="D6" s="322" t="s">
        <v>21</v>
      </c>
      <c r="E6" s="309">
        <f aca="true" t="shared" si="0" ref="E6:K6">E10+E15+E21+E25+E28</f>
        <v>78029.42</v>
      </c>
      <c r="F6" s="706">
        <f t="shared" si="0"/>
        <v>74378.62</v>
      </c>
      <c r="G6" s="286">
        <f t="shared" si="0"/>
        <v>88295</v>
      </c>
      <c r="H6" s="287">
        <f t="shared" si="0"/>
        <v>86050</v>
      </c>
      <c r="I6" s="287">
        <f t="shared" si="0"/>
        <v>94865</v>
      </c>
      <c r="J6" s="287">
        <f t="shared" si="0"/>
        <v>96050</v>
      </c>
      <c r="K6" s="291">
        <f t="shared" si="0"/>
        <v>96050</v>
      </c>
      <c r="L6" s="28"/>
      <c r="M6" s="40"/>
      <c r="N6" s="28"/>
      <c r="O6" s="28"/>
      <c r="Q6" s="6"/>
      <c r="R6" s="28"/>
      <c r="S6" s="28"/>
      <c r="T6" s="28"/>
      <c r="U6" s="28"/>
      <c r="X6" s="2"/>
      <c r="Y6" s="2"/>
      <c r="Z6" s="2"/>
      <c r="AA6" s="2"/>
      <c r="AB6" s="2"/>
    </row>
    <row r="7" spans="1:28" ht="12.75">
      <c r="A7" s="292" t="s">
        <v>22</v>
      </c>
      <c r="B7" s="259"/>
      <c r="C7" s="259"/>
      <c r="D7" s="323" t="s">
        <v>23</v>
      </c>
      <c r="E7" s="310"/>
      <c r="F7" s="247"/>
      <c r="G7" s="248"/>
      <c r="H7" s="248"/>
      <c r="I7" s="248"/>
      <c r="J7" s="248"/>
      <c r="K7" s="249"/>
      <c r="L7" s="17"/>
      <c r="M7" s="33"/>
      <c r="N7" s="17"/>
      <c r="O7" s="17"/>
      <c r="Q7" s="4"/>
      <c r="R7" s="17"/>
      <c r="S7" s="17"/>
      <c r="T7" s="17"/>
      <c r="U7" s="17"/>
      <c r="X7" s="2"/>
      <c r="Y7" s="2"/>
      <c r="Z7" s="2"/>
      <c r="AA7" s="2"/>
      <c r="AB7" s="2"/>
    </row>
    <row r="8" spans="1:28" ht="12.75">
      <c r="A8" s="293" t="s">
        <v>24</v>
      </c>
      <c r="B8" s="259"/>
      <c r="C8" s="259"/>
      <c r="D8" s="323" t="s">
        <v>25</v>
      </c>
      <c r="E8" s="310"/>
      <c r="F8" s="247"/>
      <c r="G8" s="248"/>
      <c r="H8" s="248"/>
      <c r="I8" s="248"/>
      <c r="J8" s="248"/>
      <c r="K8" s="249"/>
      <c r="L8" s="17"/>
      <c r="M8" s="33"/>
      <c r="N8" s="17"/>
      <c r="O8" s="17"/>
      <c r="Q8" s="4"/>
      <c r="R8" s="17"/>
      <c r="S8" s="17"/>
      <c r="T8" s="17"/>
      <c r="U8" s="17"/>
      <c r="X8" s="2"/>
      <c r="Y8" s="2"/>
      <c r="Z8" s="2"/>
      <c r="AA8" s="2"/>
      <c r="AB8" s="2"/>
    </row>
    <row r="9" spans="1:28" ht="12.75">
      <c r="A9" s="293"/>
      <c r="B9" s="259" t="s">
        <v>201</v>
      </c>
      <c r="C9" s="259">
        <v>630</v>
      </c>
      <c r="D9" s="324" t="s">
        <v>436</v>
      </c>
      <c r="E9" s="311">
        <v>1181.37</v>
      </c>
      <c r="F9" s="707">
        <v>2806.67</v>
      </c>
      <c r="G9" s="268">
        <v>5000</v>
      </c>
      <c r="H9" s="268">
        <v>5000</v>
      </c>
      <c r="I9" s="268">
        <v>5000</v>
      </c>
      <c r="J9" s="268">
        <v>7000</v>
      </c>
      <c r="K9" s="294">
        <v>7000</v>
      </c>
      <c r="L9" s="18"/>
      <c r="M9" s="31"/>
      <c r="N9" s="18"/>
      <c r="O9" s="18"/>
      <c r="Q9" s="3"/>
      <c r="R9" s="18"/>
      <c r="S9" s="18"/>
      <c r="T9" s="18"/>
      <c r="U9" s="18"/>
      <c r="X9" s="2"/>
      <c r="Y9" s="2"/>
      <c r="Z9" s="2"/>
      <c r="AA9" s="2"/>
      <c r="AB9" s="2"/>
    </row>
    <row r="10" spans="1:28" ht="12.75">
      <c r="A10" s="293"/>
      <c r="B10" s="484"/>
      <c r="C10" s="482"/>
      <c r="D10" s="529" t="s">
        <v>26</v>
      </c>
      <c r="E10" s="311">
        <f aca="true" t="shared" si="1" ref="E10:K10">SUM(E9:E9)</f>
        <v>1181.37</v>
      </c>
      <c r="F10" s="707">
        <f t="shared" si="1"/>
        <v>2806.67</v>
      </c>
      <c r="G10" s="268">
        <f t="shared" si="1"/>
        <v>5000</v>
      </c>
      <c r="H10" s="268">
        <f t="shared" si="1"/>
        <v>5000</v>
      </c>
      <c r="I10" s="268">
        <f t="shared" si="1"/>
        <v>5000</v>
      </c>
      <c r="J10" s="268">
        <f t="shared" si="1"/>
        <v>7000</v>
      </c>
      <c r="K10" s="294">
        <f t="shared" si="1"/>
        <v>7000</v>
      </c>
      <c r="L10" s="18"/>
      <c r="M10" s="31"/>
      <c r="N10" s="18"/>
      <c r="O10" s="18"/>
      <c r="R10" s="18"/>
      <c r="S10" s="18"/>
      <c r="T10" s="18"/>
      <c r="U10" s="18"/>
      <c r="X10" s="2"/>
      <c r="Y10" s="2"/>
      <c r="Z10" s="2"/>
      <c r="AA10" s="2"/>
      <c r="AB10" s="2"/>
    </row>
    <row r="11" spans="1:28" ht="12.75">
      <c r="A11" s="293" t="s">
        <v>27</v>
      </c>
      <c r="B11" s="259"/>
      <c r="C11" s="259"/>
      <c r="D11" s="323" t="s">
        <v>28</v>
      </c>
      <c r="E11" s="310"/>
      <c r="F11" s="247"/>
      <c r="G11" s="248"/>
      <c r="H11" s="248"/>
      <c r="I11" s="248"/>
      <c r="J11" s="248"/>
      <c r="K11" s="249"/>
      <c r="L11" s="17"/>
      <c r="M11" s="33"/>
      <c r="N11" s="17"/>
      <c r="O11" s="17"/>
      <c r="Q11" s="4"/>
      <c r="R11" s="17"/>
      <c r="S11" s="17"/>
      <c r="T11" s="17"/>
      <c r="U11" s="17"/>
      <c r="X11" s="2"/>
      <c r="Y11" s="2"/>
      <c r="Z11" s="2"/>
      <c r="AA11" s="2"/>
      <c r="AB11" s="2"/>
    </row>
    <row r="12" spans="1:28" ht="12.75">
      <c r="A12" s="293"/>
      <c r="B12" s="259" t="s">
        <v>201</v>
      </c>
      <c r="C12" s="259">
        <v>620</v>
      </c>
      <c r="D12" s="324" t="s">
        <v>30</v>
      </c>
      <c r="E12" s="310">
        <v>10425.68</v>
      </c>
      <c r="F12" s="247">
        <v>10414.09</v>
      </c>
      <c r="G12" s="248">
        <v>13100</v>
      </c>
      <c r="H12" s="248">
        <v>12600</v>
      </c>
      <c r="I12" s="248">
        <v>13000</v>
      </c>
      <c r="J12" s="248">
        <v>14150</v>
      </c>
      <c r="K12" s="249">
        <v>14150</v>
      </c>
      <c r="L12" s="17"/>
      <c r="M12" s="33"/>
      <c r="N12" s="17"/>
      <c r="O12" s="17"/>
      <c r="Q12" s="4"/>
      <c r="R12" s="17"/>
      <c r="S12" s="17"/>
      <c r="T12" s="17"/>
      <c r="U12" s="17"/>
      <c r="X12" s="2"/>
      <c r="Y12" s="2"/>
      <c r="Z12" s="2"/>
      <c r="AA12" s="2"/>
      <c r="AB12" s="2"/>
    </row>
    <row r="13" spans="1:28" ht="12.75">
      <c r="A13" s="293"/>
      <c r="B13" s="259" t="s">
        <v>201</v>
      </c>
      <c r="C13" s="259">
        <v>630</v>
      </c>
      <c r="D13" s="324" t="s">
        <v>29</v>
      </c>
      <c r="E13" s="310">
        <v>32409.55</v>
      </c>
      <c r="F13" s="247">
        <v>32778.74</v>
      </c>
      <c r="G13" s="248">
        <v>37500</v>
      </c>
      <c r="H13" s="248">
        <v>35500</v>
      </c>
      <c r="I13" s="248">
        <v>37500</v>
      </c>
      <c r="J13" s="248">
        <v>40500</v>
      </c>
      <c r="K13" s="249">
        <v>40500</v>
      </c>
      <c r="L13" s="17"/>
      <c r="M13" s="33"/>
      <c r="N13" s="17"/>
      <c r="O13" s="17"/>
      <c r="Q13" s="4"/>
      <c r="R13" s="17"/>
      <c r="S13" s="17"/>
      <c r="T13" s="17"/>
      <c r="U13" s="17"/>
      <c r="X13" s="2"/>
      <c r="Y13" s="2"/>
      <c r="Z13" s="2"/>
      <c r="AA13" s="2"/>
      <c r="AB13" s="2"/>
    </row>
    <row r="14" spans="1:28" ht="12.75">
      <c r="A14" s="293"/>
      <c r="B14" s="259" t="s">
        <v>201</v>
      </c>
      <c r="C14" s="259">
        <v>630</v>
      </c>
      <c r="D14" s="324" t="s">
        <v>437</v>
      </c>
      <c r="E14" s="310">
        <v>2376</v>
      </c>
      <c r="F14" s="247">
        <v>2376</v>
      </c>
      <c r="G14" s="248">
        <v>3000</v>
      </c>
      <c r="H14" s="248">
        <v>3000</v>
      </c>
      <c r="I14" s="248">
        <v>3000</v>
      </c>
      <c r="J14" s="248">
        <v>3000</v>
      </c>
      <c r="K14" s="249">
        <v>3000</v>
      </c>
      <c r="L14" s="17"/>
      <c r="M14" s="33"/>
      <c r="N14" s="17"/>
      <c r="O14" s="17"/>
      <c r="Q14" s="4"/>
      <c r="R14" s="17"/>
      <c r="S14" s="17"/>
      <c r="T14" s="17"/>
      <c r="U14" s="17"/>
      <c r="X14" s="2"/>
      <c r="Y14" s="2"/>
      <c r="Z14" s="2"/>
      <c r="AA14" s="2"/>
      <c r="AB14" s="2"/>
    </row>
    <row r="15" spans="1:28" ht="12.75">
      <c r="A15" s="293"/>
      <c r="B15" s="484"/>
      <c r="C15" s="482"/>
      <c r="D15" s="529" t="s">
        <v>26</v>
      </c>
      <c r="E15" s="310">
        <f aca="true" t="shared" si="2" ref="E15:K15">SUM(E12:E14)</f>
        <v>45211.229999999996</v>
      </c>
      <c r="F15" s="247">
        <f>SUM(F12:F14)</f>
        <v>45568.83</v>
      </c>
      <c r="G15" s="248">
        <f t="shared" si="2"/>
        <v>53600</v>
      </c>
      <c r="H15" s="248">
        <f t="shared" si="2"/>
        <v>51100</v>
      </c>
      <c r="I15" s="248">
        <f t="shared" si="2"/>
        <v>53500</v>
      </c>
      <c r="J15" s="248">
        <f t="shared" si="2"/>
        <v>57650</v>
      </c>
      <c r="K15" s="249">
        <f t="shared" si="2"/>
        <v>57650</v>
      </c>
      <c r="L15" s="17"/>
      <c r="M15" s="33"/>
      <c r="N15" s="17"/>
      <c r="O15" s="17"/>
      <c r="Q15" s="4"/>
      <c r="R15" s="17"/>
      <c r="S15" s="17"/>
      <c r="T15" s="17"/>
      <c r="U15" s="17"/>
      <c r="X15" s="2"/>
      <c r="Y15" s="2"/>
      <c r="Z15" s="2"/>
      <c r="AA15" s="2"/>
      <c r="AB15" s="2"/>
    </row>
    <row r="16" spans="1:28" ht="12.75">
      <c r="A16" s="292" t="s">
        <v>32</v>
      </c>
      <c r="B16" s="259"/>
      <c r="C16" s="259"/>
      <c r="D16" s="323" t="s">
        <v>33</v>
      </c>
      <c r="E16" s="312"/>
      <c r="F16" s="708"/>
      <c r="G16" s="269"/>
      <c r="H16" s="269"/>
      <c r="I16" s="269"/>
      <c r="J16" s="269"/>
      <c r="K16" s="295"/>
      <c r="Q16" s="5"/>
      <c r="R16" s="11"/>
      <c r="S16" s="11"/>
      <c r="T16" s="11"/>
      <c r="U16" s="11"/>
      <c r="X16" s="2"/>
      <c r="Y16" s="2"/>
      <c r="Z16" s="2"/>
      <c r="AA16" s="2"/>
      <c r="AB16" s="2"/>
    </row>
    <row r="17" spans="1:28" ht="12.75">
      <c r="A17" s="293"/>
      <c r="B17" s="259" t="s">
        <v>201</v>
      </c>
      <c r="C17" s="259">
        <v>610</v>
      </c>
      <c r="D17" s="324" t="s">
        <v>34</v>
      </c>
      <c r="E17" s="310">
        <v>11856</v>
      </c>
      <c r="F17" s="247">
        <v>11927.91</v>
      </c>
      <c r="G17" s="248">
        <v>13500</v>
      </c>
      <c r="H17" s="248">
        <v>13650</v>
      </c>
      <c r="I17" s="248">
        <v>14200</v>
      </c>
      <c r="J17" s="248">
        <v>14200</v>
      </c>
      <c r="K17" s="249">
        <v>14200</v>
      </c>
      <c r="L17" s="17"/>
      <c r="M17" s="33"/>
      <c r="N17" s="17"/>
      <c r="O17" s="17"/>
      <c r="Q17" s="4"/>
      <c r="R17" s="17"/>
      <c r="S17" s="17"/>
      <c r="T17" s="17"/>
      <c r="U17" s="17"/>
      <c r="X17" s="2"/>
      <c r="Y17" s="2"/>
      <c r="Z17" s="2"/>
      <c r="AA17" s="2"/>
      <c r="AB17" s="2"/>
    </row>
    <row r="18" spans="1:28" ht="12.75">
      <c r="A18" s="293"/>
      <c r="B18" s="259" t="s">
        <v>201</v>
      </c>
      <c r="C18" s="259">
        <v>620</v>
      </c>
      <c r="D18" s="324" t="s">
        <v>30</v>
      </c>
      <c r="E18" s="313">
        <v>3689.38</v>
      </c>
      <c r="F18" s="708">
        <v>3711.65</v>
      </c>
      <c r="G18" s="269">
        <v>4200</v>
      </c>
      <c r="H18" s="269">
        <v>4255</v>
      </c>
      <c r="I18" s="269">
        <v>6160</v>
      </c>
      <c r="J18" s="269">
        <v>4950</v>
      </c>
      <c r="K18" s="295">
        <v>4950</v>
      </c>
      <c r="L18" s="16"/>
      <c r="N18" s="16"/>
      <c r="O18" s="16"/>
      <c r="Q18" s="9"/>
      <c r="R18" s="16"/>
      <c r="S18" s="16"/>
      <c r="T18" s="16"/>
      <c r="U18" s="16"/>
      <c r="X18" s="2"/>
      <c r="Y18" s="2"/>
      <c r="Z18" s="2"/>
      <c r="AA18" s="2"/>
      <c r="AB18" s="2"/>
    </row>
    <row r="19" spans="1:28" ht="12.75">
      <c r="A19" s="293"/>
      <c r="B19" s="259" t="s">
        <v>201</v>
      </c>
      <c r="C19" s="259">
        <v>630</v>
      </c>
      <c r="D19" s="324" t="s">
        <v>70</v>
      </c>
      <c r="E19" s="313">
        <v>754.93</v>
      </c>
      <c r="F19" s="708">
        <v>824.36</v>
      </c>
      <c r="G19" s="269">
        <v>1445</v>
      </c>
      <c r="H19" s="269">
        <v>1595</v>
      </c>
      <c r="I19" s="269">
        <v>1655</v>
      </c>
      <c r="J19" s="269">
        <v>1500</v>
      </c>
      <c r="K19" s="295">
        <v>1500</v>
      </c>
      <c r="L19" s="16"/>
      <c r="N19" s="16"/>
      <c r="O19" s="16"/>
      <c r="Q19" s="9"/>
      <c r="R19" s="16"/>
      <c r="S19" s="16"/>
      <c r="T19" s="16"/>
      <c r="U19" s="16"/>
      <c r="X19" s="2"/>
      <c r="Y19" s="2"/>
      <c r="Z19" s="2"/>
      <c r="AA19" s="2"/>
      <c r="AB19" s="2"/>
    </row>
    <row r="20" spans="1:28" ht="12.75">
      <c r="A20" s="293"/>
      <c r="B20" s="259" t="s">
        <v>201</v>
      </c>
      <c r="C20" s="259">
        <v>640</v>
      </c>
      <c r="D20" s="837" t="s">
        <v>415</v>
      </c>
      <c r="E20" s="311">
        <v>50</v>
      </c>
      <c r="F20" s="707">
        <v>50</v>
      </c>
      <c r="G20" s="268">
        <v>50</v>
      </c>
      <c r="H20" s="268">
        <v>50</v>
      </c>
      <c r="I20" s="268">
        <v>3650</v>
      </c>
      <c r="J20" s="268">
        <v>50</v>
      </c>
      <c r="K20" s="294">
        <v>50</v>
      </c>
      <c r="L20" s="18"/>
      <c r="M20" s="31"/>
      <c r="N20" s="18"/>
      <c r="O20" s="18"/>
      <c r="Q20" s="3"/>
      <c r="R20" s="18"/>
      <c r="S20" s="18"/>
      <c r="T20" s="18"/>
      <c r="U20" s="18"/>
      <c r="X20" s="2"/>
      <c r="Y20" s="2"/>
      <c r="Z20" s="2"/>
      <c r="AA20" s="2"/>
      <c r="AB20" s="2"/>
    </row>
    <row r="21" spans="1:28" ht="12.75">
      <c r="A21" s="293"/>
      <c r="B21" s="484"/>
      <c r="C21" s="482"/>
      <c r="D21" s="529" t="s">
        <v>26</v>
      </c>
      <c r="E21" s="311">
        <f aca="true" t="shared" si="3" ref="E21:K21">SUM(E17:E20)</f>
        <v>16350.310000000001</v>
      </c>
      <c r="F21" s="707">
        <f t="shared" si="3"/>
        <v>16513.92</v>
      </c>
      <c r="G21" s="268">
        <f t="shared" si="3"/>
        <v>19195</v>
      </c>
      <c r="H21" s="268">
        <f t="shared" si="3"/>
        <v>19550</v>
      </c>
      <c r="I21" s="268">
        <f t="shared" si="3"/>
        <v>25665</v>
      </c>
      <c r="J21" s="268">
        <f t="shared" si="3"/>
        <v>20700</v>
      </c>
      <c r="K21" s="294">
        <f t="shared" si="3"/>
        <v>20700</v>
      </c>
      <c r="L21" s="18"/>
      <c r="M21" s="31"/>
      <c r="N21" s="18"/>
      <c r="O21" s="18"/>
      <c r="Q21" s="3"/>
      <c r="R21" s="18"/>
      <c r="S21" s="18"/>
      <c r="T21" s="18"/>
      <c r="U21" s="18"/>
      <c r="X21" s="2"/>
      <c r="Y21" s="2"/>
      <c r="Z21" s="2"/>
      <c r="AA21" s="2"/>
      <c r="AB21" s="2"/>
    </row>
    <row r="22" spans="1:28" ht="12.75">
      <c r="A22" s="292" t="s">
        <v>35</v>
      </c>
      <c r="B22" s="259"/>
      <c r="C22" s="259"/>
      <c r="D22" s="325" t="s">
        <v>36</v>
      </c>
      <c r="E22" s="313"/>
      <c r="F22" s="708"/>
      <c r="G22" s="269"/>
      <c r="H22" s="269"/>
      <c r="I22" s="269"/>
      <c r="J22" s="269"/>
      <c r="K22" s="295"/>
      <c r="L22" s="16"/>
      <c r="N22" s="16"/>
      <c r="O22" s="16"/>
      <c r="Q22" s="9"/>
      <c r="R22" s="16"/>
      <c r="S22" s="16"/>
      <c r="T22" s="16"/>
      <c r="U22" s="16"/>
      <c r="X22" s="2"/>
      <c r="Y22" s="2"/>
      <c r="Z22" s="2"/>
      <c r="AA22" s="2"/>
      <c r="AB22" s="2"/>
    </row>
    <row r="23" spans="1:28" ht="12.75">
      <c r="A23" s="292" t="s">
        <v>37</v>
      </c>
      <c r="B23" s="259"/>
      <c r="C23" s="271"/>
      <c r="D23" s="323" t="s">
        <v>38</v>
      </c>
      <c r="E23" s="312"/>
      <c r="F23" s="708"/>
      <c r="G23" s="269"/>
      <c r="H23" s="269"/>
      <c r="I23" s="269"/>
      <c r="J23" s="269"/>
      <c r="K23" s="295"/>
      <c r="Q23" s="5"/>
      <c r="R23" s="11"/>
      <c r="S23" s="11"/>
      <c r="T23" s="11"/>
      <c r="U23" s="11"/>
      <c r="X23" s="2"/>
      <c r="Y23" s="2"/>
      <c r="Z23" s="2"/>
      <c r="AA23" s="2"/>
      <c r="AB23" s="2"/>
    </row>
    <row r="24" spans="1:28" ht="12.75">
      <c r="A24" s="293"/>
      <c r="B24" s="259" t="s">
        <v>39</v>
      </c>
      <c r="C24" s="259">
        <v>630</v>
      </c>
      <c r="D24" s="324" t="s">
        <v>40</v>
      </c>
      <c r="E24" s="311">
        <v>4600</v>
      </c>
      <c r="F24" s="707">
        <v>4600</v>
      </c>
      <c r="G24" s="268">
        <v>4700</v>
      </c>
      <c r="H24" s="268">
        <v>4600</v>
      </c>
      <c r="I24" s="268">
        <v>4700</v>
      </c>
      <c r="J24" s="268">
        <v>4700</v>
      </c>
      <c r="K24" s="294">
        <v>4700</v>
      </c>
      <c r="L24" s="18"/>
      <c r="M24" s="31"/>
      <c r="N24" s="18"/>
      <c r="O24" s="18"/>
      <c r="Q24" s="3"/>
      <c r="R24" s="18"/>
      <c r="S24" s="18"/>
      <c r="T24" s="18"/>
      <c r="U24" s="18"/>
      <c r="X24" s="2"/>
      <c r="Y24" s="2"/>
      <c r="Z24" s="2"/>
      <c r="AA24" s="2"/>
      <c r="AB24" s="2"/>
    </row>
    <row r="25" spans="1:28" ht="12.75">
      <c r="A25" s="293"/>
      <c r="B25" s="484"/>
      <c r="C25" s="482"/>
      <c r="D25" s="529" t="s">
        <v>26</v>
      </c>
      <c r="E25" s="311">
        <f aca="true" t="shared" si="4" ref="E25:K25">SUM(E24)</f>
        <v>4600</v>
      </c>
      <c r="F25" s="707">
        <f t="shared" si="4"/>
        <v>4600</v>
      </c>
      <c r="G25" s="268">
        <f t="shared" si="4"/>
        <v>4700</v>
      </c>
      <c r="H25" s="268">
        <f t="shared" si="4"/>
        <v>4600</v>
      </c>
      <c r="I25" s="268">
        <f t="shared" si="4"/>
        <v>4700</v>
      </c>
      <c r="J25" s="268">
        <f t="shared" si="4"/>
        <v>4700</v>
      </c>
      <c r="K25" s="294">
        <f t="shared" si="4"/>
        <v>4700</v>
      </c>
      <c r="L25" s="18"/>
      <c r="M25" s="31"/>
      <c r="N25" s="18"/>
      <c r="O25" s="18"/>
      <c r="Q25" s="3"/>
      <c r="R25" s="18"/>
      <c r="S25" s="18"/>
      <c r="T25" s="18"/>
      <c r="U25" s="18"/>
      <c r="X25" s="2"/>
      <c r="Y25" s="2"/>
      <c r="Z25" s="2"/>
      <c r="AA25" s="2"/>
      <c r="AB25" s="2"/>
    </row>
    <row r="26" spans="1:28" ht="12.75">
      <c r="A26" s="292" t="s">
        <v>41</v>
      </c>
      <c r="B26" s="259"/>
      <c r="C26" s="259"/>
      <c r="D26" s="323" t="s">
        <v>42</v>
      </c>
      <c r="E26" s="312"/>
      <c r="F26" s="708"/>
      <c r="G26" s="269"/>
      <c r="H26" s="269"/>
      <c r="I26" s="269"/>
      <c r="J26" s="269"/>
      <c r="K26" s="295"/>
      <c r="Q26" s="5"/>
      <c r="R26" s="11"/>
      <c r="S26" s="11"/>
      <c r="T26" s="11"/>
      <c r="U26" s="11"/>
      <c r="X26" s="2"/>
      <c r="Y26" s="2"/>
      <c r="Z26" s="2"/>
      <c r="AA26" s="2"/>
      <c r="AB26" s="2"/>
    </row>
    <row r="27" spans="1:28" ht="12.75">
      <c r="A27" s="293"/>
      <c r="B27" s="259" t="s">
        <v>43</v>
      </c>
      <c r="C27" s="259">
        <v>640</v>
      </c>
      <c r="D27" s="837" t="s">
        <v>415</v>
      </c>
      <c r="E27" s="310">
        <v>10686.51</v>
      </c>
      <c r="F27" s="247">
        <v>4889.2</v>
      </c>
      <c r="G27" s="248">
        <v>5800</v>
      </c>
      <c r="H27" s="248">
        <v>5800</v>
      </c>
      <c r="I27" s="248">
        <v>6000</v>
      </c>
      <c r="J27" s="248">
        <v>6000</v>
      </c>
      <c r="K27" s="249">
        <v>6000</v>
      </c>
      <c r="L27" s="17"/>
      <c r="M27" s="33"/>
      <c r="N27" s="17"/>
      <c r="O27" s="17"/>
      <c r="Q27" s="4"/>
      <c r="R27" s="17"/>
      <c r="S27" s="17"/>
      <c r="T27" s="17"/>
      <c r="U27" s="17"/>
      <c r="X27" s="2"/>
      <c r="Y27" s="2"/>
      <c r="Z27" s="2"/>
      <c r="AA27" s="2"/>
      <c r="AB27" s="2"/>
    </row>
    <row r="28" spans="1:28" ht="12.75">
      <c r="A28" s="293"/>
      <c r="B28" s="484"/>
      <c r="C28" s="482"/>
      <c r="D28" s="529" t="s">
        <v>26</v>
      </c>
      <c r="E28" s="310">
        <f aca="true" t="shared" si="5" ref="E28:K28">SUM(E27)</f>
        <v>10686.51</v>
      </c>
      <c r="F28" s="247">
        <f t="shared" si="5"/>
        <v>4889.2</v>
      </c>
      <c r="G28" s="248">
        <f t="shared" si="5"/>
        <v>5800</v>
      </c>
      <c r="H28" s="248">
        <f t="shared" si="5"/>
        <v>5800</v>
      </c>
      <c r="I28" s="248">
        <f t="shared" si="5"/>
        <v>6000</v>
      </c>
      <c r="J28" s="248">
        <f t="shared" si="5"/>
        <v>6000</v>
      </c>
      <c r="K28" s="249">
        <f t="shared" si="5"/>
        <v>6000</v>
      </c>
      <c r="L28" s="17"/>
      <c r="M28" s="33"/>
      <c r="N28" s="17"/>
      <c r="O28" s="17"/>
      <c r="Q28" s="4"/>
      <c r="R28" s="17"/>
      <c r="S28" s="17"/>
      <c r="T28" s="17"/>
      <c r="U28" s="17"/>
      <c r="X28" s="2"/>
      <c r="Y28" s="2"/>
      <c r="Z28" s="2"/>
      <c r="AA28" s="2"/>
      <c r="AB28" s="2"/>
    </row>
    <row r="29" spans="1:28" ht="12.75">
      <c r="A29" s="296" t="s">
        <v>44</v>
      </c>
      <c r="B29" s="272"/>
      <c r="C29" s="272"/>
      <c r="D29" s="326" t="s">
        <v>45</v>
      </c>
      <c r="E29" s="314">
        <f aca="true" t="shared" si="6" ref="E29:K29">E33+E39+E36</f>
        <v>1787.5</v>
      </c>
      <c r="F29" s="709">
        <f t="shared" si="6"/>
        <v>513.12</v>
      </c>
      <c r="G29" s="273">
        <f t="shared" si="6"/>
        <v>1900</v>
      </c>
      <c r="H29" s="274">
        <f t="shared" si="6"/>
        <v>1900</v>
      </c>
      <c r="I29" s="274">
        <f t="shared" si="6"/>
        <v>1600</v>
      </c>
      <c r="J29" s="274">
        <f t="shared" si="6"/>
        <v>3000</v>
      </c>
      <c r="K29" s="297">
        <f t="shared" si="6"/>
        <v>3000</v>
      </c>
      <c r="L29" s="29"/>
      <c r="M29" s="41"/>
      <c r="N29" s="29"/>
      <c r="O29" s="29"/>
      <c r="Q29" s="13"/>
      <c r="R29" s="29"/>
      <c r="S29" s="29"/>
      <c r="T29" s="29"/>
      <c r="U29" s="29"/>
      <c r="X29" s="2"/>
      <c r="Y29" s="2"/>
      <c r="Z29" s="2"/>
      <c r="AA29" s="2"/>
      <c r="AB29" s="2"/>
    </row>
    <row r="30" spans="1:28" ht="12.75">
      <c r="A30" s="292" t="s">
        <v>46</v>
      </c>
      <c r="B30" s="259"/>
      <c r="C30" s="259"/>
      <c r="D30" s="323" t="s">
        <v>47</v>
      </c>
      <c r="E30" s="315"/>
      <c r="F30" s="707"/>
      <c r="G30" s="268"/>
      <c r="H30" s="268"/>
      <c r="I30" s="268"/>
      <c r="J30" s="268"/>
      <c r="K30" s="294"/>
      <c r="L30" s="30"/>
      <c r="M30" s="31"/>
      <c r="N30" s="30"/>
      <c r="O30" s="30"/>
      <c r="Q30" s="21"/>
      <c r="R30" s="30"/>
      <c r="S30" s="30"/>
      <c r="T30" s="18"/>
      <c r="U30" s="18"/>
      <c r="X30" s="2"/>
      <c r="Y30" s="2"/>
      <c r="Z30" s="2"/>
      <c r="AA30" s="2"/>
      <c r="AB30" s="2"/>
    </row>
    <row r="31" spans="1:28" ht="12.75">
      <c r="A31" s="298" t="s">
        <v>48</v>
      </c>
      <c r="B31" s="259"/>
      <c r="C31" s="259"/>
      <c r="D31" s="323" t="s">
        <v>49</v>
      </c>
      <c r="E31" s="311"/>
      <c r="F31" s="708"/>
      <c r="G31" s="269"/>
      <c r="H31" s="269"/>
      <c r="I31" s="269"/>
      <c r="J31" s="269"/>
      <c r="K31" s="295"/>
      <c r="L31" s="18"/>
      <c r="N31" s="18"/>
      <c r="O31" s="18"/>
      <c r="Q31" s="3"/>
      <c r="R31" s="18"/>
      <c r="S31" s="18"/>
      <c r="T31" s="11"/>
      <c r="U31" s="11"/>
      <c r="X31" s="2"/>
      <c r="Y31" s="2"/>
      <c r="Z31" s="2"/>
      <c r="AA31" s="2"/>
      <c r="AB31" s="2"/>
    </row>
    <row r="32" spans="1:28" ht="12.75">
      <c r="A32" s="293"/>
      <c r="B32" s="259" t="s">
        <v>201</v>
      </c>
      <c r="C32" s="259">
        <v>630</v>
      </c>
      <c r="D32" s="324" t="s">
        <v>212</v>
      </c>
      <c r="E32" s="311">
        <v>0</v>
      </c>
      <c r="F32" s="707">
        <v>15</v>
      </c>
      <c r="G32" s="268">
        <v>950</v>
      </c>
      <c r="H32" s="268">
        <v>950</v>
      </c>
      <c r="I32" s="268">
        <v>500</v>
      </c>
      <c r="J32" s="268">
        <v>1000</v>
      </c>
      <c r="K32" s="294">
        <v>1000</v>
      </c>
      <c r="L32" s="18"/>
      <c r="M32" s="31"/>
      <c r="N32" s="18"/>
      <c r="O32" s="18"/>
      <c r="Q32" s="3"/>
      <c r="R32" s="18"/>
      <c r="S32" s="18"/>
      <c r="T32" s="18"/>
      <c r="U32" s="18"/>
      <c r="X32" s="2"/>
      <c r="Y32" s="2"/>
      <c r="Z32" s="2"/>
      <c r="AA32" s="2"/>
      <c r="AB32" s="2"/>
    </row>
    <row r="33" spans="1:28" ht="12.75">
      <c r="A33" s="293"/>
      <c r="B33" s="484"/>
      <c r="C33" s="482"/>
      <c r="D33" s="529" t="s">
        <v>26</v>
      </c>
      <c r="E33" s="311">
        <f aca="true" t="shared" si="7" ref="E33:K33">SUM(E32)</f>
        <v>0</v>
      </c>
      <c r="F33" s="707">
        <f t="shared" si="7"/>
        <v>15</v>
      </c>
      <c r="G33" s="268">
        <f t="shared" si="7"/>
        <v>950</v>
      </c>
      <c r="H33" s="268">
        <f t="shared" si="7"/>
        <v>950</v>
      </c>
      <c r="I33" s="268">
        <f t="shared" si="7"/>
        <v>500</v>
      </c>
      <c r="J33" s="268">
        <f t="shared" si="7"/>
        <v>1000</v>
      </c>
      <c r="K33" s="294">
        <f t="shared" si="7"/>
        <v>1000</v>
      </c>
      <c r="L33" s="18"/>
      <c r="M33" s="31"/>
      <c r="N33" s="18"/>
      <c r="O33" s="18"/>
      <c r="Q33" s="3"/>
      <c r="R33" s="18"/>
      <c r="S33" s="18"/>
      <c r="T33" s="18"/>
      <c r="U33" s="18"/>
      <c r="X33" s="2"/>
      <c r="Y33" s="2"/>
      <c r="Z33" s="2"/>
      <c r="AA33" s="2"/>
      <c r="AB33" s="2"/>
    </row>
    <row r="34" spans="1:28" ht="12.75">
      <c r="A34" s="293" t="s">
        <v>213</v>
      </c>
      <c r="B34" s="259"/>
      <c r="C34" s="259"/>
      <c r="D34" s="323" t="s">
        <v>214</v>
      </c>
      <c r="E34" s="311"/>
      <c r="F34" s="707"/>
      <c r="G34" s="268"/>
      <c r="H34" s="268"/>
      <c r="I34" s="268"/>
      <c r="J34" s="268"/>
      <c r="K34" s="294"/>
      <c r="L34" s="18"/>
      <c r="M34" s="31"/>
      <c r="N34" s="18"/>
      <c r="O34" s="18"/>
      <c r="Q34" s="3"/>
      <c r="R34" s="18"/>
      <c r="S34" s="18"/>
      <c r="T34" s="18"/>
      <c r="U34" s="18"/>
      <c r="X34" s="2"/>
      <c r="Y34" s="2"/>
      <c r="Z34" s="2"/>
      <c r="AA34" s="2"/>
      <c r="AB34" s="2"/>
    </row>
    <row r="35" spans="1:28" ht="12.75">
      <c r="A35" s="293"/>
      <c r="B35" s="259" t="s">
        <v>31</v>
      </c>
      <c r="C35" s="259">
        <v>630</v>
      </c>
      <c r="D35" s="324" t="s">
        <v>272</v>
      </c>
      <c r="E35" s="311">
        <v>1787.5</v>
      </c>
      <c r="F35" s="707">
        <v>0</v>
      </c>
      <c r="G35" s="268">
        <v>950</v>
      </c>
      <c r="H35" s="268">
        <v>0</v>
      </c>
      <c r="I35" s="268">
        <v>500</v>
      </c>
      <c r="J35" s="268">
        <v>1000</v>
      </c>
      <c r="K35" s="294">
        <v>1000</v>
      </c>
      <c r="L35" s="18"/>
      <c r="M35" s="31"/>
      <c r="N35" s="18"/>
      <c r="O35" s="18"/>
      <c r="Q35" s="3"/>
      <c r="R35" s="18"/>
      <c r="S35" s="18"/>
      <c r="T35" s="18"/>
      <c r="U35" s="18"/>
      <c r="X35" s="2"/>
      <c r="Y35" s="2"/>
      <c r="Z35" s="2"/>
      <c r="AA35" s="2"/>
      <c r="AB35" s="2"/>
    </row>
    <row r="36" spans="1:28" ht="12.75">
      <c r="A36" s="293"/>
      <c r="B36" s="484"/>
      <c r="C36" s="482"/>
      <c r="D36" s="529" t="s">
        <v>26</v>
      </c>
      <c r="E36" s="311">
        <f aca="true" t="shared" si="8" ref="E36:K36">SUM(E35)</f>
        <v>1787.5</v>
      </c>
      <c r="F36" s="707">
        <f t="shared" si="8"/>
        <v>0</v>
      </c>
      <c r="G36" s="268">
        <f t="shared" si="8"/>
        <v>950</v>
      </c>
      <c r="H36" s="268">
        <f t="shared" si="8"/>
        <v>0</v>
      </c>
      <c r="I36" s="268">
        <f t="shared" si="8"/>
        <v>500</v>
      </c>
      <c r="J36" s="268">
        <f t="shared" si="8"/>
        <v>1000</v>
      </c>
      <c r="K36" s="294">
        <f t="shared" si="8"/>
        <v>1000</v>
      </c>
      <c r="L36" s="18"/>
      <c r="M36" s="31"/>
      <c r="N36" s="18"/>
      <c r="O36" s="18"/>
      <c r="Q36" s="3"/>
      <c r="R36" s="18"/>
      <c r="S36" s="18"/>
      <c r="T36" s="18"/>
      <c r="U36" s="18"/>
      <c r="X36" s="2"/>
      <c r="Y36" s="2"/>
      <c r="Z36" s="2"/>
      <c r="AA36" s="2"/>
      <c r="AB36" s="2"/>
    </row>
    <row r="37" spans="1:28" ht="12.75">
      <c r="A37" s="293" t="s">
        <v>50</v>
      </c>
      <c r="B37" s="259"/>
      <c r="C37" s="259"/>
      <c r="D37" s="323" t="s">
        <v>438</v>
      </c>
      <c r="E37" s="311"/>
      <c r="F37" s="707"/>
      <c r="G37" s="268"/>
      <c r="H37" s="268"/>
      <c r="I37" s="268"/>
      <c r="J37" s="268"/>
      <c r="K37" s="294"/>
      <c r="L37" s="18"/>
      <c r="M37" s="31"/>
      <c r="N37" s="18"/>
      <c r="O37" s="18"/>
      <c r="Q37" s="3"/>
      <c r="R37" s="18"/>
      <c r="S37" s="18"/>
      <c r="T37" s="18"/>
      <c r="U37" s="18"/>
      <c r="X37" s="2"/>
      <c r="Y37" s="2"/>
      <c r="Z37" s="2"/>
      <c r="AA37" s="2"/>
      <c r="AB37" s="2"/>
    </row>
    <row r="38" spans="1:28" ht="12.75">
      <c r="A38" s="293"/>
      <c r="B38" s="259" t="s">
        <v>51</v>
      </c>
      <c r="C38" s="259">
        <v>630</v>
      </c>
      <c r="D38" s="324" t="s">
        <v>52</v>
      </c>
      <c r="E38" s="311">
        <v>0</v>
      </c>
      <c r="F38" s="707">
        <v>498.12</v>
      </c>
      <c r="G38" s="268">
        <v>0</v>
      </c>
      <c r="H38" s="268">
        <v>950</v>
      </c>
      <c r="I38" s="268">
        <v>600</v>
      </c>
      <c r="J38" s="268">
        <v>1000</v>
      </c>
      <c r="K38" s="294">
        <v>1000</v>
      </c>
      <c r="L38" s="18"/>
      <c r="M38" s="31"/>
      <c r="N38" s="18"/>
      <c r="O38" s="18"/>
      <c r="Q38" s="3"/>
      <c r="R38" s="18"/>
      <c r="S38" s="18"/>
      <c r="T38" s="18"/>
      <c r="U38" s="18"/>
      <c r="X38" s="2"/>
      <c r="Y38" s="2"/>
      <c r="Z38" s="2"/>
      <c r="AA38" s="2"/>
      <c r="AB38" s="2"/>
    </row>
    <row r="39" spans="1:28" ht="12.75">
      <c r="A39" s="293"/>
      <c r="B39" s="484"/>
      <c r="C39" s="482"/>
      <c r="D39" s="529" t="s">
        <v>26</v>
      </c>
      <c r="E39" s="311">
        <f aca="true" t="shared" si="9" ref="E39:K39">SUM(E38)</f>
        <v>0</v>
      </c>
      <c r="F39" s="707">
        <f t="shared" si="9"/>
        <v>498.12</v>
      </c>
      <c r="G39" s="268">
        <f t="shared" si="9"/>
        <v>0</v>
      </c>
      <c r="H39" s="268">
        <f t="shared" si="9"/>
        <v>950</v>
      </c>
      <c r="I39" s="268">
        <f t="shared" si="9"/>
        <v>600</v>
      </c>
      <c r="J39" s="268">
        <f t="shared" si="9"/>
        <v>1000</v>
      </c>
      <c r="K39" s="294">
        <f t="shared" si="9"/>
        <v>1000</v>
      </c>
      <c r="L39" s="18"/>
      <c r="M39" s="31"/>
      <c r="N39" s="18"/>
      <c r="O39" s="18"/>
      <c r="Q39" s="3"/>
      <c r="R39" s="18"/>
      <c r="S39" s="18"/>
      <c r="T39" s="18"/>
      <c r="U39" s="18"/>
      <c r="X39" s="2"/>
      <c r="Y39" s="2"/>
      <c r="Z39" s="2"/>
      <c r="AA39" s="2"/>
      <c r="AB39" s="2"/>
    </row>
    <row r="40" spans="1:28" ht="12.75">
      <c r="A40" s="296" t="s">
        <v>53</v>
      </c>
      <c r="B40" s="272"/>
      <c r="C40" s="272"/>
      <c r="D40" s="326" t="s">
        <v>54</v>
      </c>
      <c r="E40" s="314">
        <f aca="true" t="shared" si="10" ref="E40:K40">E43+E46+E49+E52+E55+E61</f>
        <v>88366.07</v>
      </c>
      <c r="F40" s="709">
        <f t="shared" si="10"/>
        <v>51611.97</v>
      </c>
      <c r="G40" s="273">
        <f t="shared" si="10"/>
        <v>58130</v>
      </c>
      <c r="H40" s="274">
        <f t="shared" si="10"/>
        <v>58123</v>
      </c>
      <c r="I40" s="274">
        <f t="shared" si="10"/>
        <v>38000</v>
      </c>
      <c r="J40" s="274">
        <f t="shared" si="10"/>
        <v>60500</v>
      </c>
      <c r="K40" s="297">
        <f t="shared" si="10"/>
        <v>53500</v>
      </c>
      <c r="L40" s="29"/>
      <c r="M40" s="41"/>
      <c r="N40" s="29"/>
      <c r="O40" s="29"/>
      <c r="Q40" s="13"/>
      <c r="R40" s="29"/>
      <c r="S40" s="29"/>
      <c r="T40" s="29"/>
      <c r="U40" s="29"/>
      <c r="X40" s="2"/>
      <c r="Y40" s="2"/>
      <c r="Z40" s="2"/>
      <c r="AA40" s="2"/>
      <c r="AB40" s="2"/>
    </row>
    <row r="41" spans="1:28" ht="12.75">
      <c r="A41" s="292" t="s">
        <v>55</v>
      </c>
      <c r="B41" s="259"/>
      <c r="C41" s="259"/>
      <c r="D41" s="323" t="s">
        <v>56</v>
      </c>
      <c r="E41" s="310"/>
      <c r="F41" s="708"/>
      <c r="G41" s="269"/>
      <c r="H41" s="269"/>
      <c r="I41" s="269"/>
      <c r="J41" s="269"/>
      <c r="K41" s="295"/>
      <c r="L41" s="17"/>
      <c r="N41" s="17"/>
      <c r="O41" s="17"/>
      <c r="Q41" s="4"/>
      <c r="R41" s="17"/>
      <c r="S41" s="17"/>
      <c r="T41" s="11"/>
      <c r="U41" s="11"/>
      <c r="X41" s="2"/>
      <c r="Y41" s="2"/>
      <c r="Z41" s="2"/>
      <c r="AA41" s="2"/>
      <c r="AB41" s="2"/>
    </row>
    <row r="42" spans="1:28" ht="12.75">
      <c r="A42" s="293"/>
      <c r="B42" s="259" t="s">
        <v>201</v>
      </c>
      <c r="C42" s="259">
        <v>630</v>
      </c>
      <c r="D42" s="324" t="s">
        <v>57</v>
      </c>
      <c r="E42" s="311">
        <v>4509.45</v>
      </c>
      <c r="F42" s="707">
        <v>2707.75</v>
      </c>
      <c r="G42" s="268">
        <v>4700</v>
      </c>
      <c r="H42" s="268">
        <v>3700</v>
      </c>
      <c r="I42" s="268">
        <v>4000</v>
      </c>
      <c r="J42" s="268">
        <v>6000</v>
      </c>
      <c r="K42" s="294">
        <v>6000</v>
      </c>
      <c r="L42" s="18"/>
      <c r="M42" s="31"/>
      <c r="N42" s="18"/>
      <c r="O42" s="18"/>
      <c r="Q42" s="3"/>
      <c r="R42" s="18"/>
      <c r="S42" s="18"/>
      <c r="T42" s="18"/>
      <c r="U42" s="18"/>
      <c r="X42" s="2"/>
      <c r="Y42" s="2"/>
      <c r="Z42" s="2"/>
      <c r="AA42" s="2"/>
      <c r="AB42" s="2"/>
    </row>
    <row r="43" spans="1:28" ht="12.75">
      <c r="A43" s="293"/>
      <c r="B43" s="484"/>
      <c r="C43" s="482"/>
      <c r="D43" s="529" t="s">
        <v>26</v>
      </c>
      <c r="E43" s="311">
        <f aca="true" t="shared" si="11" ref="E43:K43">SUM(E42)</f>
        <v>4509.45</v>
      </c>
      <c r="F43" s="707">
        <f t="shared" si="11"/>
        <v>2707.75</v>
      </c>
      <c r="G43" s="268">
        <f t="shared" si="11"/>
        <v>4700</v>
      </c>
      <c r="H43" s="268">
        <f t="shared" si="11"/>
        <v>3700</v>
      </c>
      <c r="I43" s="268">
        <f t="shared" si="11"/>
        <v>4000</v>
      </c>
      <c r="J43" s="268">
        <f t="shared" si="11"/>
        <v>6000</v>
      </c>
      <c r="K43" s="294">
        <f t="shared" si="11"/>
        <v>6000</v>
      </c>
      <c r="L43" s="18"/>
      <c r="M43" s="31"/>
      <c r="N43" s="18"/>
      <c r="O43" s="18"/>
      <c r="Q43" s="3"/>
      <c r="R43" s="18"/>
      <c r="S43" s="18"/>
      <c r="T43" s="18"/>
      <c r="U43" s="18"/>
      <c r="X43" s="2"/>
      <c r="Y43" s="2"/>
      <c r="Z43" s="2"/>
      <c r="AA43" s="2"/>
      <c r="AB43" s="2"/>
    </row>
    <row r="44" spans="1:28" ht="12.75">
      <c r="A44" s="292" t="s">
        <v>58</v>
      </c>
      <c r="B44" s="259"/>
      <c r="C44" s="259"/>
      <c r="D44" s="323" t="s">
        <v>59</v>
      </c>
      <c r="E44" s="311"/>
      <c r="F44" s="707"/>
      <c r="G44" s="268"/>
      <c r="H44" s="268"/>
      <c r="I44" s="268"/>
      <c r="J44" s="268"/>
      <c r="K44" s="294"/>
      <c r="L44" s="18"/>
      <c r="M44" s="31"/>
      <c r="N44" s="18"/>
      <c r="O44" s="18"/>
      <c r="Q44" s="3"/>
      <c r="R44" s="18"/>
      <c r="S44" s="18"/>
      <c r="T44" s="18"/>
      <c r="U44" s="18"/>
      <c r="X44" s="2"/>
      <c r="Y44" s="2"/>
      <c r="Z44" s="2"/>
      <c r="AA44" s="2"/>
      <c r="AB44" s="2"/>
    </row>
    <row r="45" spans="1:28" ht="12.75">
      <c r="A45" s="293"/>
      <c r="B45" s="259" t="s">
        <v>201</v>
      </c>
      <c r="C45" s="259">
        <v>630</v>
      </c>
      <c r="D45" s="324" t="s">
        <v>60</v>
      </c>
      <c r="E45" s="311">
        <v>935</v>
      </c>
      <c r="F45" s="707">
        <v>1837.8</v>
      </c>
      <c r="G45" s="268">
        <v>2000</v>
      </c>
      <c r="H45" s="268">
        <v>2000</v>
      </c>
      <c r="I45" s="268">
        <v>2000</v>
      </c>
      <c r="J45" s="268">
        <v>2500</v>
      </c>
      <c r="K45" s="294">
        <v>2500</v>
      </c>
      <c r="L45" s="18"/>
      <c r="M45" s="31"/>
      <c r="N45" s="18"/>
      <c r="O45" s="18"/>
      <c r="Q45" s="3"/>
      <c r="R45" s="18"/>
      <c r="S45" s="18"/>
      <c r="T45" s="18"/>
      <c r="U45" s="18"/>
      <c r="X45" s="2"/>
      <c r="Y45" s="2"/>
      <c r="Z45" s="2"/>
      <c r="AA45" s="2"/>
      <c r="AB45" s="2"/>
    </row>
    <row r="46" spans="1:28" ht="12.75">
      <c r="A46" s="293"/>
      <c r="B46" s="484"/>
      <c r="C46" s="482"/>
      <c r="D46" s="529" t="s">
        <v>26</v>
      </c>
      <c r="E46" s="311">
        <f>SUM(E45)</f>
        <v>935</v>
      </c>
      <c r="F46" s="707">
        <f aca="true" t="shared" si="12" ref="F46:K46">SUM(F45:F45)</f>
        <v>1837.8</v>
      </c>
      <c r="G46" s="268">
        <f t="shared" si="12"/>
        <v>2000</v>
      </c>
      <c r="H46" s="268">
        <f t="shared" si="12"/>
        <v>2000</v>
      </c>
      <c r="I46" s="268">
        <f t="shared" si="12"/>
        <v>2000</v>
      </c>
      <c r="J46" s="268">
        <f t="shared" si="12"/>
        <v>2500</v>
      </c>
      <c r="K46" s="294">
        <f t="shared" si="12"/>
        <v>2500</v>
      </c>
      <c r="L46" s="18"/>
      <c r="M46" s="31"/>
      <c r="N46" s="18"/>
      <c r="O46" s="18"/>
      <c r="Q46" s="3"/>
      <c r="R46" s="18"/>
      <c r="S46" s="18"/>
      <c r="T46" s="18"/>
      <c r="U46" s="18"/>
      <c r="X46" s="2"/>
      <c r="Y46" s="2"/>
      <c r="Z46" s="2"/>
      <c r="AA46" s="2"/>
      <c r="AB46" s="2"/>
    </row>
    <row r="47" spans="1:28" ht="12.75">
      <c r="A47" s="299" t="s">
        <v>61</v>
      </c>
      <c r="B47" s="259"/>
      <c r="C47" s="259"/>
      <c r="D47" s="323" t="s">
        <v>62</v>
      </c>
      <c r="E47" s="311"/>
      <c r="F47" s="707"/>
      <c r="G47" s="268"/>
      <c r="H47" s="268"/>
      <c r="I47" s="268"/>
      <c r="J47" s="268"/>
      <c r="K47" s="294"/>
      <c r="L47" s="18"/>
      <c r="M47" s="31"/>
      <c r="N47" s="18"/>
      <c r="O47" s="18"/>
      <c r="Q47" s="3"/>
      <c r="R47" s="18"/>
      <c r="S47" s="18"/>
      <c r="T47" s="18"/>
      <c r="U47" s="18"/>
      <c r="X47" s="2"/>
      <c r="Y47" s="2"/>
      <c r="Z47" s="2"/>
      <c r="AA47" s="2"/>
      <c r="AB47" s="2"/>
    </row>
    <row r="48" spans="1:28" ht="12.75">
      <c r="A48" s="293"/>
      <c r="B48" s="259" t="s">
        <v>201</v>
      </c>
      <c r="C48" s="259">
        <v>630</v>
      </c>
      <c r="D48" s="324" t="s">
        <v>269</v>
      </c>
      <c r="E48" s="311">
        <v>3209</v>
      </c>
      <c r="F48" s="707">
        <v>3160</v>
      </c>
      <c r="G48" s="268">
        <v>3380</v>
      </c>
      <c r="H48" s="268">
        <v>3880</v>
      </c>
      <c r="I48" s="268">
        <v>4000</v>
      </c>
      <c r="J48" s="268">
        <v>5000</v>
      </c>
      <c r="K48" s="294">
        <v>5000</v>
      </c>
      <c r="L48" s="18"/>
      <c r="M48" s="31"/>
      <c r="N48" s="18"/>
      <c r="O48" s="18"/>
      <c r="Q48" s="3"/>
      <c r="R48" s="18"/>
      <c r="S48" s="18"/>
      <c r="T48" s="18"/>
      <c r="U48" s="18"/>
      <c r="X48" s="2"/>
      <c r="Y48" s="2"/>
      <c r="Z48" s="2"/>
      <c r="AA48" s="2"/>
      <c r="AB48" s="2"/>
    </row>
    <row r="49" spans="1:28" ht="12.75">
      <c r="A49" s="293"/>
      <c r="B49" s="484"/>
      <c r="C49" s="482"/>
      <c r="D49" s="529" t="s">
        <v>26</v>
      </c>
      <c r="E49" s="311">
        <f aca="true" t="shared" si="13" ref="E49:K49">SUM(E48:E48)</f>
        <v>3209</v>
      </c>
      <c r="F49" s="707">
        <f t="shared" si="13"/>
        <v>3160</v>
      </c>
      <c r="G49" s="268">
        <f t="shared" si="13"/>
        <v>3380</v>
      </c>
      <c r="H49" s="268">
        <f t="shared" si="13"/>
        <v>3880</v>
      </c>
      <c r="I49" s="268">
        <f t="shared" si="13"/>
        <v>4000</v>
      </c>
      <c r="J49" s="268">
        <f t="shared" si="13"/>
        <v>5000</v>
      </c>
      <c r="K49" s="294">
        <f t="shared" si="13"/>
        <v>5000</v>
      </c>
      <c r="L49" s="18"/>
      <c r="M49" s="31"/>
      <c r="N49" s="18"/>
      <c r="O49" s="18"/>
      <c r="Q49" s="3"/>
      <c r="R49" s="18"/>
      <c r="S49" s="18"/>
      <c r="T49" s="18"/>
      <c r="U49" s="18"/>
      <c r="X49" s="2"/>
      <c r="Y49" s="2"/>
      <c r="Z49" s="2"/>
      <c r="AA49" s="2"/>
      <c r="AB49" s="2"/>
    </row>
    <row r="50" spans="1:28" ht="12.75">
      <c r="A50" s="292" t="s">
        <v>63</v>
      </c>
      <c r="B50" s="259"/>
      <c r="C50" s="259"/>
      <c r="D50" s="323" t="s">
        <v>64</v>
      </c>
      <c r="E50" s="311"/>
      <c r="F50" s="707"/>
      <c r="G50" s="268"/>
      <c r="H50" s="268"/>
      <c r="I50" s="268"/>
      <c r="J50" s="268"/>
      <c r="K50" s="294"/>
      <c r="L50" s="18"/>
      <c r="M50" s="31"/>
      <c r="N50" s="18"/>
      <c r="O50" s="18"/>
      <c r="Q50" s="3"/>
      <c r="R50" s="18"/>
      <c r="S50" s="18"/>
      <c r="T50" s="18"/>
      <c r="U50" s="18"/>
      <c r="X50" s="2"/>
      <c r="Y50" s="2"/>
      <c r="Z50" s="2"/>
      <c r="AA50" s="2"/>
      <c r="AB50" s="2"/>
    </row>
    <row r="51" spans="1:28" ht="12.75">
      <c r="A51" s="292"/>
      <c r="B51" s="259" t="s">
        <v>201</v>
      </c>
      <c r="C51" s="259">
        <v>630</v>
      </c>
      <c r="D51" s="324" t="s">
        <v>70</v>
      </c>
      <c r="E51" s="311">
        <v>26898.87</v>
      </c>
      <c r="F51" s="707">
        <v>15178.880000000001</v>
      </c>
      <c r="G51" s="268">
        <v>15250</v>
      </c>
      <c r="H51" s="268">
        <v>16283</v>
      </c>
      <c r="I51" s="268">
        <v>12000</v>
      </c>
      <c r="J51" s="268">
        <v>16000</v>
      </c>
      <c r="K51" s="294">
        <v>25000</v>
      </c>
      <c r="L51" s="18"/>
      <c r="M51" s="31"/>
      <c r="N51" s="18"/>
      <c r="O51" s="18"/>
      <c r="Q51" s="3"/>
      <c r="R51" s="18"/>
      <c r="S51" s="18"/>
      <c r="T51" s="18"/>
      <c r="U51" s="18"/>
      <c r="X51" s="2"/>
      <c r="Y51" s="2"/>
      <c r="Z51" s="2"/>
      <c r="AA51" s="2"/>
      <c r="AB51" s="2"/>
    </row>
    <row r="52" spans="1:28" ht="12.75">
      <c r="A52" s="293"/>
      <c r="B52" s="484"/>
      <c r="C52" s="482"/>
      <c r="D52" s="529" t="s">
        <v>26</v>
      </c>
      <c r="E52" s="311">
        <f aca="true" t="shared" si="14" ref="E52:K52">SUM(E51:E51)</f>
        <v>26898.87</v>
      </c>
      <c r="F52" s="707">
        <f t="shared" si="14"/>
        <v>15178.880000000001</v>
      </c>
      <c r="G52" s="268">
        <f t="shared" si="14"/>
        <v>15250</v>
      </c>
      <c r="H52" s="268">
        <f t="shared" si="14"/>
        <v>16283</v>
      </c>
      <c r="I52" s="268">
        <f t="shared" si="14"/>
        <v>12000</v>
      </c>
      <c r="J52" s="268">
        <f t="shared" si="14"/>
        <v>16000</v>
      </c>
      <c r="K52" s="294">
        <f t="shared" si="14"/>
        <v>25000</v>
      </c>
      <c r="L52" s="18"/>
      <c r="M52" s="31"/>
      <c r="N52" s="18"/>
      <c r="O52" s="18"/>
      <c r="Q52" s="3"/>
      <c r="R52" s="18"/>
      <c r="S52" s="18"/>
      <c r="T52" s="18"/>
      <c r="U52" s="18"/>
      <c r="X52" s="2"/>
      <c r="Y52" s="2"/>
      <c r="Z52" s="2"/>
      <c r="AA52" s="2"/>
      <c r="AB52" s="2"/>
    </row>
    <row r="53" spans="1:28" ht="12.75">
      <c r="A53" s="292" t="s">
        <v>65</v>
      </c>
      <c r="B53" s="259"/>
      <c r="C53" s="259"/>
      <c r="D53" s="323" t="s">
        <v>66</v>
      </c>
      <c r="E53" s="312"/>
      <c r="F53" s="708"/>
      <c r="G53" s="269"/>
      <c r="H53" s="269"/>
      <c r="I53" s="269"/>
      <c r="J53" s="269"/>
      <c r="K53" s="295"/>
      <c r="L53" s="18"/>
      <c r="Q53" s="5"/>
      <c r="R53" s="11"/>
      <c r="S53" s="11"/>
      <c r="T53" s="11"/>
      <c r="U53" s="11"/>
      <c r="X53" s="2"/>
      <c r="Y53" s="2"/>
      <c r="Z53" s="2"/>
      <c r="AA53" s="2"/>
      <c r="AB53" s="2"/>
    </row>
    <row r="54" spans="1:28" ht="12.75">
      <c r="A54" s="292"/>
      <c r="B54" s="259" t="s">
        <v>31</v>
      </c>
      <c r="C54" s="271">
        <v>630</v>
      </c>
      <c r="D54" s="324" t="s">
        <v>230</v>
      </c>
      <c r="E54" s="311">
        <v>36762.4</v>
      </c>
      <c r="F54" s="707">
        <v>16952.5</v>
      </c>
      <c r="G54" s="268">
        <v>21000</v>
      </c>
      <c r="H54" s="268">
        <v>20460</v>
      </c>
      <c r="I54" s="268">
        <v>8000</v>
      </c>
      <c r="J54" s="268">
        <v>15000</v>
      </c>
      <c r="K54" s="294">
        <v>15000</v>
      </c>
      <c r="L54" s="18"/>
      <c r="M54" s="31"/>
      <c r="N54" s="18"/>
      <c r="O54" s="18"/>
      <c r="R54" s="18"/>
      <c r="S54" s="18"/>
      <c r="T54" s="18"/>
      <c r="U54" s="18"/>
      <c r="X54" s="2"/>
      <c r="Y54" s="2"/>
      <c r="Z54" s="2"/>
      <c r="AA54" s="2"/>
      <c r="AB54" s="2"/>
    </row>
    <row r="55" spans="1:28" ht="12.75">
      <c r="A55" s="293"/>
      <c r="B55" s="484"/>
      <c r="C55" s="482"/>
      <c r="D55" s="529" t="s">
        <v>26</v>
      </c>
      <c r="E55" s="311">
        <f aca="true" t="shared" si="15" ref="E55:K55">SUM(E54:E54)</f>
        <v>36762.4</v>
      </c>
      <c r="F55" s="707">
        <f t="shared" si="15"/>
        <v>16952.5</v>
      </c>
      <c r="G55" s="268">
        <f t="shared" si="15"/>
        <v>21000</v>
      </c>
      <c r="H55" s="268">
        <f t="shared" si="15"/>
        <v>20460</v>
      </c>
      <c r="I55" s="268">
        <f t="shared" si="15"/>
        <v>8000</v>
      </c>
      <c r="J55" s="268">
        <f t="shared" si="15"/>
        <v>15000</v>
      </c>
      <c r="K55" s="294">
        <f t="shared" si="15"/>
        <v>15000</v>
      </c>
      <c r="M55" s="31"/>
      <c r="N55" s="18"/>
      <c r="O55" s="18"/>
      <c r="Q55" s="3"/>
      <c r="R55" s="18"/>
      <c r="S55" s="18"/>
      <c r="T55" s="18"/>
      <c r="U55" s="18"/>
      <c r="X55" s="2"/>
      <c r="Y55" s="2"/>
      <c r="Z55" s="2"/>
      <c r="AA55" s="2"/>
      <c r="AB55" s="2"/>
    </row>
    <row r="56" spans="1:28" ht="12.75">
      <c r="A56" s="292" t="s">
        <v>67</v>
      </c>
      <c r="B56" s="259"/>
      <c r="C56" s="259"/>
      <c r="D56" s="323" t="s">
        <v>236</v>
      </c>
      <c r="E56" s="311"/>
      <c r="F56" s="707"/>
      <c r="G56" s="268"/>
      <c r="H56" s="268"/>
      <c r="I56" s="268"/>
      <c r="J56" s="268"/>
      <c r="K56" s="294"/>
      <c r="L56" s="31"/>
      <c r="M56" s="31"/>
      <c r="N56" s="31"/>
      <c r="O56" s="31"/>
      <c r="Q56" s="22"/>
      <c r="R56" s="31"/>
      <c r="S56" s="31"/>
      <c r="T56" s="31"/>
      <c r="U56" s="31"/>
      <c r="X56" s="2"/>
      <c r="Y56" s="2"/>
      <c r="Z56" s="2"/>
      <c r="AA56" s="2"/>
      <c r="AB56" s="2"/>
    </row>
    <row r="57" spans="1:28" ht="12.75">
      <c r="A57" s="293"/>
      <c r="B57" s="259" t="s">
        <v>68</v>
      </c>
      <c r="C57" s="259">
        <v>610</v>
      </c>
      <c r="D57" s="324" t="s">
        <v>69</v>
      </c>
      <c r="E57" s="311">
        <v>480</v>
      </c>
      <c r="F57" s="707">
        <v>1904</v>
      </c>
      <c r="G57" s="268">
        <v>1000</v>
      </c>
      <c r="H57" s="268">
        <v>1000</v>
      </c>
      <c r="I57" s="268">
        <v>700</v>
      </c>
      <c r="J57" s="268">
        <v>1400</v>
      </c>
      <c r="K57" s="294"/>
      <c r="L57" s="18"/>
      <c r="M57" s="31"/>
      <c r="N57" s="18"/>
      <c r="O57" s="18"/>
      <c r="Q57" s="3"/>
      <c r="R57" s="18"/>
      <c r="S57" s="18"/>
      <c r="T57" s="18"/>
      <c r="U57" s="18"/>
      <c r="X57" s="2"/>
      <c r="Y57" s="2"/>
      <c r="Z57" s="2"/>
      <c r="AA57" s="2"/>
      <c r="AB57" s="2"/>
    </row>
    <row r="58" spans="1:28" ht="12.75">
      <c r="A58" s="293"/>
      <c r="B58" s="259" t="s">
        <v>68</v>
      </c>
      <c r="C58" s="259">
        <v>620</v>
      </c>
      <c r="D58" s="324" t="s">
        <v>30</v>
      </c>
      <c r="E58" s="311">
        <v>2074.38</v>
      </c>
      <c r="F58" s="707">
        <v>665.44</v>
      </c>
      <c r="G58" s="268">
        <v>600</v>
      </c>
      <c r="H58" s="268">
        <v>600</v>
      </c>
      <c r="I58" s="268">
        <v>300</v>
      </c>
      <c r="J58" s="268">
        <v>600</v>
      </c>
      <c r="K58" s="294"/>
      <c r="L58" s="18"/>
      <c r="M58" s="31"/>
      <c r="N58" s="18"/>
      <c r="O58" s="18"/>
      <c r="Q58" s="3"/>
      <c r="R58" s="18"/>
      <c r="S58" s="18"/>
      <c r="T58" s="18"/>
      <c r="U58" s="18"/>
      <c r="X58" s="2"/>
      <c r="Y58" s="2"/>
      <c r="Z58" s="2"/>
      <c r="AA58" s="2"/>
      <c r="AB58" s="2"/>
    </row>
    <row r="59" spans="1:28" ht="12.75">
      <c r="A59" s="293"/>
      <c r="B59" s="259" t="s">
        <v>68</v>
      </c>
      <c r="C59" s="259">
        <v>630</v>
      </c>
      <c r="D59" s="324" t="s">
        <v>70</v>
      </c>
      <c r="E59" s="311">
        <v>13478.44</v>
      </c>
      <c r="F59" s="707">
        <v>8815.6</v>
      </c>
      <c r="G59" s="268">
        <v>10200</v>
      </c>
      <c r="H59" s="268">
        <v>10200</v>
      </c>
      <c r="I59" s="268">
        <v>7000</v>
      </c>
      <c r="J59" s="268">
        <v>14000</v>
      </c>
      <c r="K59" s="294"/>
      <c r="L59" s="18"/>
      <c r="M59" s="31"/>
      <c r="N59" s="18"/>
      <c r="O59" s="18"/>
      <c r="Q59" s="3"/>
      <c r="R59" s="18"/>
      <c r="S59" s="18"/>
      <c r="T59" s="18"/>
      <c r="U59" s="18"/>
      <c r="X59" s="2"/>
      <c r="Y59" s="2"/>
      <c r="Z59" s="2"/>
      <c r="AA59" s="2"/>
      <c r="AB59" s="2"/>
    </row>
    <row r="60" spans="1:28" ht="12.75">
      <c r="A60" s="293"/>
      <c r="B60" s="259" t="s">
        <v>68</v>
      </c>
      <c r="C60" s="482">
        <v>640</v>
      </c>
      <c r="D60" s="837" t="s">
        <v>415</v>
      </c>
      <c r="E60" s="311">
        <v>18.53</v>
      </c>
      <c r="F60" s="707">
        <v>390</v>
      </c>
      <c r="G60" s="268"/>
      <c r="H60" s="268"/>
      <c r="I60" s="268"/>
      <c r="J60" s="268"/>
      <c r="K60" s="294"/>
      <c r="L60" s="18"/>
      <c r="M60" s="31"/>
      <c r="N60" s="18"/>
      <c r="O60" s="18"/>
      <c r="Q60" s="3"/>
      <c r="R60" s="18"/>
      <c r="S60" s="18"/>
      <c r="T60" s="18"/>
      <c r="U60" s="18"/>
      <c r="X60" s="2"/>
      <c r="Y60" s="2"/>
      <c r="Z60" s="2"/>
      <c r="AA60" s="2"/>
      <c r="AB60" s="2"/>
    </row>
    <row r="61" spans="1:28" ht="12.75">
      <c r="A61" s="658"/>
      <c r="B61" s="659"/>
      <c r="C61" s="660"/>
      <c r="D61" s="661" t="s">
        <v>26</v>
      </c>
      <c r="E61" s="662">
        <f aca="true" t="shared" si="16" ref="E61:K61">SUM(E57:E60)</f>
        <v>16051.35</v>
      </c>
      <c r="F61" s="710">
        <f t="shared" si="16"/>
        <v>11775.04</v>
      </c>
      <c r="G61" s="814">
        <f t="shared" si="16"/>
        <v>11800</v>
      </c>
      <c r="H61" s="814">
        <f t="shared" si="16"/>
        <v>11800</v>
      </c>
      <c r="I61" s="814">
        <f t="shared" si="16"/>
        <v>8000</v>
      </c>
      <c r="J61" s="814">
        <f t="shared" si="16"/>
        <v>16000</v>
      </c>
      <c r="K61" s="814">
        <f t="shared" si="16"/>
        <v>0</v>
      </c>
      <c r="L61" s="18"/>
      <c r="M61" s="31"/>
      <c r="N61" s="18"/>
      <c r="O61" s="18"/>
      <c r="Q61" s="3"/>
      <c r="R61" s="18"/>
      <c r="S61" s="18"/>
      <c r="T61" s="18"/>
      <c r="U61" s="18"/>
      <c r="X61" s="2"/>
      <c r="Y61" s="2"/>
      <c r="Z61" s="2"/>
      <c r="AA61" s="2"/>
      <c r="AB61" s="2"/>
    </row>
    <row r="62" spans="1:28" ht="12.75">
      <c r="A62" s="290" t="s">
        <v>71</v>
      </c>
      <c r="B62" s="285"/>
      <c r="C62" s="285"/>
      <c r="D62" s="322" t="s">
        <v>72</v>
      </c>
      <c r="E62" s="655">
        <f>E67+E76+E80+E83+E88+E92+E95+E72</f>
        <v>179396.23</v>
      </c>
      <c r="F62" s="711">
        <f>F67+F76+F80+F83+F88+F92+F95+F72</f>
        <v>216371.69</v>
      </c>
      <c r="G62" s="657">
        <f>G67+G76+G80+G83+G88+G92+G95+G72</f>
        <v>238801</v>
      </c>
      <c r="H62" s="656">
        <f>H67+H72+H76+H80+H83+H88+H92+H95</f>
        <v>234878</v>
      </c>
      <c r="I62" s="656">
        <f>I67+I72+I76+I80+I83+I88+I92+I95</f>
        <v>237472</v>
      </c>
      <c r="J62" s="656">
        <f>J67+J72+J76+J80+J83+J88+J92+J95</f>
        <v>173447</v>
      </c>
      <c r="K62" s="656">
        <f>K67+K72+K76+K80+K83+K88+K92+K95</f>
        <v>173447</v>
      </c>
      <c r="L62" s="29"/>
      <c r="M62" s="41"/>
      <c r="N62" s="29"/>
      <c r="O62" s="29"/>
      <c r="Q62" s="13"/>
      <c r="R62" s="29"/>
      <c r="S62" s="29"/>
      <c r="T62" s="29"/>
      <c r="U62" s="29"/>
      <c r="X62" s="2"/>
      <c r="Y62" s="2"/>
      <c r="Z62" s="2"/>
      <c r="AA62" s="2"/>
      <c r="AB62" s="2"/>
    </row>
    <row r="63" spans="1:28" ht="12.75">
      <c r="A63" s="292" t="s">
        <v>73</v>
      </c>
      <c r="B63" s="259"/>
      <c r="C63" s="259"/>
      <c r="D63" s="323" t="s">
        <v>74</v>
      </c>
      <c r="E63" s="312"/>
      <c r="F63" s="708"/>
      <c r="G63" s="269"/>
      <c r="H63" s="269"/>
      <c r="I63" s="269"/>
      <c r="J63" s="269"/>
      <c r="K63" s="295"/>
      <c r="Q63" s="5"/>
      <c r="R63" s="11"/>
      <c r="S63" s="11"/>
      <c r="T63" s="11"/>
      <c r="U63" s="11"/>
      <c r="X63" s="2"/>
      <c r="Y63" s="2"/>
      <c r="Z63" s="2"/>
      <c r="AA63" s="2"/>
      <c r="AB63" s="2"/>
    </row>
    <row r="64" spans="1:28" ht="12.75">
      <c r="A64" s="293"/>
      <c r="B64" s="259" t="s">
        <v>75</v>
      </c>
      <c r="C64" s="259">
        <v>610</v>
      </c>
      <c r="D64" s="324" t="s">
        <v>34</v>
      </c>
      <c r="E64" s="310">
        <v>9769.75</v>
      </c>
      <c r="F64" s="247">
        <v>10186.27</v>
      </c>
      <c r="G64" s="248">
        <v>14100</v>
      </c>
      <c r="H64" s="248">
        <v>14100</v>
      </c>
      <c r="I64" s="248">
        <v>15500</v>
      </c>
      <c r="J64" s="248">
        <v>15500</v>
      </c>
      <c r="K64" s="249">
        <v>15500</v>
      </c>
      <c r="L64" s="17"/>
      <c r="M64" s="33"/>
      <c r="N64" s="17"/>
      <c r="O64" s="17"/>
      <c r="Q64" s="4"/>
      <c r="R64" s="17"/>
      <c r="S64" s="17"/>
      <c r="T64" s="17"/>
      <c r="U64" s="17"/>
      <c r="X64" s="2"/>
      <c r="Y64" s="2"/>
      <c r="Z64" s="2"/>
      <c r="AA64" s="2"/>
      <c r="AB64" s="2"/>
    </row>
    <row r="65" spans="1:28" ht="12.75">
      <c r="A65" s="293"/>
      <c r="B65" s="259" t="s">
        <v>75</v>
      </c>
      <c r="C65" s="259">
        <v>620</v>
      </c>
      <c r="D65" s="324" t="s">
        <v>30</v>
      </c>
      <c r="E65" s="313">
        <v>3835.86</v>
      </c>
      <c r="F65" s="708">
        <v>4111.47</v>
      </c>
      <c r="G65" s="269">
        <v>5350</v>
      </c>
      <c r="H65" s="269">
        <v>5350</v>
      </c>
      <c r="I65" s="269">
        <v>5880</v>
      </c>
      <c r="J65" s="269">
        <v>5880</v>
      </c>
      <c r="K65" s="295">
        <v>5880</v>
      </c>
      <c r="L65" s="16"/>
      <c r="N65" s="16"/>
      <c r="O65" s="16"/>
      <c r="Q65" s="9"/>
      <c r="R65" s="16"/>
      <c r="S65" s="16"/>
      <c r="T65" s="16"/>
      <c r="U65" s="16"/>
      <c r="X65" s="2"/>
      <c r="Y65" s="2"/>
      <c r="Z65" s="2"/>
      <c r="AA65" s="2"/>
      <c r="AB65" s="2"/>
    </row>
    <row r="66" spans="1:28" ht="12.75">
      <c r="A66" s="293"/>
      <c r="B66" s="259" t="s">
        <v>75</v>
      </c>
      <c r="C66" s="259">
        <v>630</v>
      </c>
      <c r="D66" s="324" t="s">
        <v>70</v>
      </c>
      <c r="E66" s="311">
        <v>1671.8</v>
      </c>
      <c r="F66" s="707">
        <v>3009.3599999999997</v>
      </c>
      <c r="G66" s="268">
        <v>2907</v>
      </c>
      <c r="H66" s="268">
        <v>2907</v>
      </c>
      <c r="I66" s="268">
        <v>3152</v>
      </c>
      <c r="J66" s="268">
        <v>3152</v>
      </c>
      <c r="K66" s="294">
        <v>3152</v>
      </c>
      <c r="L66" s="18"/>
      <c r="M66" s="31"/>
      <c r="N66" s="18"/>
      <c r="O66" s="18"/>
      <c r="Q66" s="3"/>
      <c r="R66" s="18"/>
      <c r="S66" s="18"/>
      <c r="T66" s="18"/>
      <c r="U66" s="18"/>
      <c r="X66" s="2"/>
      <c r="Y66" s="2"/>
      <c r="Z66" s="2"/>
      <c r="AA66" s="2"/>
      <c r="AB66" s="2"/>
    </row>
    <row r="67" spans="1:28" ht="12.75">
      <c r="A67" s="293"/>
      <c r="B67" s="484"/>
      <c r="C67" s="482"/>
      <c r="D67" s="529" t="s">
        <v>26</v>
      </c>
      <c r="E67" s="311">
        <f aca="true" t="shared" si="17" ref="E67:K67">SUM(E64:E66)</f>
        <v>15277.41</v>
      </c>
      <c r="F67" s="707">
        <f t="shared" si="17"/>
        <v>17307.100000000002</v>
      </c>
      <c r="G67" s="268">
        <f t="shared" si="17"/>
        <v>22357</v>
      </c>
      <c r="H67" s="268">
        <f t="shared" si="17"/>
        <v>22357</v>
      </c>
      <c r="I67" s="268">
        <f t="shared" si="17"/>
        <v>24532</v>
      </c>
      <c r="J67" s="268">
        <f t="shared" si="17"/>
        <v>24532</v>
      </c>
      <c r="K67" s="294">
        <f t="shared" si="17"/>
        <v>24532</v>
      </c>
      <c r="L67" s="18"/>
      <c r="M67" s="31"/>
      <c r="N67" s="18"/>
      <c r="O67" s="18"/>
      <c r="Q67" s="3"/>
      <c r="R67" s="18"/>
      <c r="S67" s="18"/>
      <c r="T67" s="18"/>
      <c r="U67" s="18"/>
      <c r="X67" s="2"/>
      <c r="Y67" s="2"/>
      <c r="Z67" s="2"/>
      <c r="AA67" s="2"/>
      <c r="AB67" s="2"/>
    </row>
    <row r="68" spans="1:28" ht="12.75">
      <c r="A68" s="292" t="s">
        <v>76</v>
      </c>
      <c r="B68" s="259"/>
      <c r="C68" s="259"/>
      <c r="D68" s="325" t="s">
        <v>77</v>
      </c>
      <c r="E68" s="312"/>
      <c r="F68" s="708"/>
      <c r="G68" s="269"/>
      <c r="H68" s="269"/>
      <c r="I68" s="269"/>
      <c r="J68" s="269"/>
      <c r="K68" s="295"/>
      <c r="Q68" s="5"/>
      <c r="R68" s="11"/>
      <c r="S68" s="11"/>
      <c r="T68" s="11"/>
      <c r="U68" s="11"/>
      <c r="X68" s="2"/>
      <c r="Y68" s="2"/>
      <c r="Z68" s="2"/>
      <c r="AA68" s="2"/>
      <c r="AB68" s="2"/>
    </row>
    <row r="69" spans="1:28" ht="12.75">
      <c r="A69" s="293" t="s">
        <v>210</v>
      </c>
      <c r="B69" s="259"/>
      <c r="C69" s="259"/>
      <c r="D69" s="325" t="s">
        <v>211</v>
      </c>
      <c r="E69" s="313"/>
      <c r="F69" s="708"/>
      <c r="G69" s="269"/>
      <c r="H69" s="269"/>
      <c r="I69" s="269"/>
      <c r="J69" s="269"/>
      <c r="K69" s="295"/>
      <c r="L69" s="5"/>
      <c r="N69" s="5"/>
      <c r="R69" s="5"/>
      <c r="S69" s="5"/>
      <c r="T69" s="5"/>
      <c r="U69" s="5"/>
      <c r="X69" s="2"/>
      <c r="Y69" s="2"/>
      <c r="Z69" s="2"/>
      <c r="AA69" s="2"/>
      <c r="AB69" s="2"/>
    </row>
    <row r="70" spans="1:28" ht="12.75">
      <c r="A70" s="292"/>
      <c r="B70" s="259" t="s">
        <v>201</v>
      </c>
      <c r="C70" s="259">
        <v>610</v>
      </c>
      <c r="D70" s="324" t="s">
        <v>34</v>
      </c>
      <c r="E70" s="313">
        <v>74.99</v>
      </c>
      <c r="F70" s="708">
        <v>98.75</v>
      </c>
      <c r="G70" s="269">
        <v>300</v>
      </c>
      <c r="H70" s="269">
        <v>300</v>
      </c>
      <c r="I70" s="269">
        <v>300</v>
      </c>
      <c r="J70" s="269">
        <v>300</v>
      </c>
      <c r="K70" s="295">
        <v>300</v>
      </c>
      <c r="R70" s="11"/>
      <c r="S70" s="11"/>
      <c r="T70" s="5"/>
      <c r="U70" s="5"/>
      <c r="X70" s="2"/>
      <c r="Y70" s="2"/>
      <c r="Z70" s="2"/>
      <c r="AA70" s="2"/>
      <c r="AB70" s="2"/>
    </row>
    <row r="71" spans="1:28" ht="12.75">
      <c r="A71" s="292"/>
      <c r="B71" s="259" t="s">
        <v>201</v>
      </c>
      <c r="C71" s="259">
        <v>620</v>
      </c>
      <c r="D71" s="324" t="s">
        <v>30</v>
      </c>
      <c r="E71" s="313">
        <v>26.21</v>
      </c>
      <c r="F71" s="708">
        <v>34.45</v>
      </c>
      <c r="G71" s="269">
        <v>105</v>
      </c>
      <c r="H71" s="269">
        <v>105</v>
      </c>
      <c r="I71" s="269">
        <v>105</v>
      </c>
      <c r="J71" s="269">
        <v>105</v>
      </c>
      <c r="K71" s="295">
        <v>105</v>
      </c>
      <c r="R71" s="11"/>
      <c r="S71" s="11"/>
      <c r="T71" s="5"/>
      <c r="U71" s="5"/>
      <c r="X71" s="2"/>
      <c r="Y71" s="2"/>
      <c r="Z71" s="2"/>
      <c r="AA71" s="2"/>
      <c r="AB71" s="2"/>
    </row>
    <row r="72" spans="1:28" ht="12.75">
      <c r="A72" s="293"/>
      <c r="B72" s="484"/>
      <c r="C72" s="482"/>
      <c r="D72" s="529" t="s">
        <v>26</v>
      </c>
      <c r="E72" s="313">
        <f aca="true" t="shared" si="18" ref="E72:K72">SUM(E70:E71)</f>
        <v>101.19999999999999</v>
      </c>
      <c r="F72" s="708">
        <f t="shared" si="18"/>
        <v>133.2</v>
      </c>
      <c r="G72" s="269">
        <f t="shared" si="18"/>
        <v>405</v>
      </c>
      <c r="H72" s="269">
        <f t="shared" si="18"/>
        <v>405</v>
      </c>
      <c r="I72" s="269">
        <f t="shared" si="18"/>
        <v>405</v>
      </c>
      <c r="J72" s="269">
        <f t="shared" si="18"/>
        <v>405</v>
      </c>
      <c r="K72" s="295">
        <f t="shared" si="18"/>
        <v>405</v>
      </c>
      <c r="R72" s="11"/>
      <c r="S72" s="11"/>
      <c r="T72" s="5"/>
      <c r="U72" s="5"/>
      <c r="X72" s="2"/>
      <c r="Y72" s="2"/>
      <c r="Z72" s="2"/>
      <c r="AA72" s="2"/>
      <c r="AB72" s="2"/>
    </row>
    <row r="73" spans="1:28" ht="12.75">
      <c r="A73" s="293" t="s">
        <v>78</v>
      </c>
      <c r="B73" s="259"/>
      <c r="C73" s="259"/>
      <c r="D73" s="325" t="s">
        <v>79</v>
      </c>
      <c r="E73" s="312"/>
      <c r="F73" s="708"/>
      <c r="G73" s="269"/>
      <c r="H73" s="269"/>
      <c r="I73" s="269"/>
      <c r="J73" s="269"/>
      <c r="K73" s="295"/>
      <c r="Q73" s="5"/>
      <c r="R73" s="11"/>
      <c r="S73" s="11"/>
      <c r="T73" s="11"/>
      <c r="U73" s="11"/>
      <c r="X73" s="2"/>
      <c r="Y73" s="2"/>
      <c r="Z73" s="2"/>
      <c r="AA73" s="2"/>
      <c r="AB73" s="2"/>
    </row>
    <row r="74" spans="1:28" ht="12.75">
      <c r="A74" s="293"/>
      <c r="B74" s="259" t="s">
        <v>201</v>
      </c>
      <c r="C74" s="259">
        <v>610</v>
      </c>
      <c r="D74" s="324" t="s">
        <v>34</v>
      </c>
      <c r="E74" s="310">
        <v>1827.16</v>
      </c>
      <c r="F74" s="247">
        <v>1808.43</v>
      </c>
      <c r="G74" s="248">
        <v>1900</v>
      </c>
      <c r="H74" s="248">
        <v>1900</v>
      </c>
      <c r="I74" s="248">
        <v>1900</v>
      </c>
      <c r="J74" s="248">
        <v>1900</v>
      </c>
      <c r="K74" s="249">
        <v>1900</v>
      </c>
      <c r="L74" s="17"/>
      <c r="M74" s="33"/>
      <c r="N74" s="17"/>
      <c r="O74" s="17"/>
      <c r="Q74" s="4"/>
      <c r="R74" s="17"/>
      <c r="S74" s="17"/>
      <c r="T74" s="17"/>
      <c r="U74" s="17"/>
      <c r="X74" s="2"/>
      <c r="Y74" s="2"/>
      <c r="Z74" s="2"/>
      <c r="AA74" s="2"/>
      <c r="AB74" s="2"/>
    </row>
    <row r="75" spans="1:28" ht="12.75">
      <c r="A75" s="293"/>
      <c r="B75" s="259" t="s">
        <v>201</v>
      </c>
      <c r="C75" s="259">
        <v>620</v>
      </c>
      <c r="D75" s="324" t="s">
        <v>30</v>
      </c>
      <c r="E75" s="310">
        <v>638.6</v>
      </c>
      <c r="F75" s="247">
        <v>632.58</v>
      </c>
      <c r="G75" s="248">
        <v>665</v>
      </c>
      <c r="H75" s="248">
        <v>665</v>
      </c>
      <c r="I75" s="248">
        <v>665</v>
      </c>
      <c r="J75" s="248">
        <v>665</v>
      </c>
      <c r="K75" s="249">
        <v>665</v>
      </c>
      <c r="L75" s="17"/>
      <c r="M75" s="33"/>
      <c r="N75" s="17"/>
      <c r="O75" s="17"/>
      <c r="Q75" s="4"/>
      <c r="R75" s="17"/>
      <c r="S75" s="17"/>
      <c r="T75" s="17"/>
      <c r="U75" s="17"/>
      <c r="X75" s="2"/>
      <c r="Y75" s="2"/>
      <c r="Z75" s="2"/>
      <c r="AA75" s="2"/>
      <c r="AB75" s="2"/>
    </row>
    <row r="76" spans="1:28" ht="12.75">
      <c r="A76" s="293"/>
      <c r="B76" s="484"/>
      <c r="C76" s="482"/>
      <c r="D76" s="529" t="s">
        <v>26</v>
      </c>
      <c r="E76" s="310">
        <f aca="true" t="shared" si="19" ref="E76:K76">SUM(E74:E75)</f>
        <v>2465.76</v>
      </c>
      <c r="F76" s="247">
        <f t="shared" si="19"/>
        <v>2441.01</v>
      </c>
      <c r="G76" s="248">
        <f t="shared" si="19"/>
        <v>2565</v>
      </c>
      <c r="H76" s="248">
        <f t="shared" si="19"/>
        <v>2565</v>
      </c>
      <c r="I76" s="248">
        <f t="shared" si="19"/>
        <v>2565</v>
      </c>
      <c r="J76" s="248">
        <f t="shared" si="19"/>
        <v>2565</v>
      </c>
      <c r="K76" s="249">
        <f t="shared" si="19"/>
        <v>2565</v>
      </c>
      <c r="L76" s="17"/>
      <c r="M76" s="33"/>
      <c r="N76" s="17"/>
      <c r="O76" s="17"/>
      <c r="Q76" s="4"/>
      <c r="R76" s="17"/>
      <c r="S76" s="17"/>
      <c r="T76" s="17"/>
      <c r="U76" s="17"/>
      <c r="X76" s="2"/>
      <c r="Y76" s="2"/>
      <c r="Z76" s="2"/>
      <c r="AA76" s="2"/>
      <c r="AB76" s="2"/>
    </row>
    <row r="77" spans="1:28" ht="12.75">
      <c r="A77" s="292" t="s">
        <v>80</v>
      </c>
      <c r="B77" s="260"/>
      <c r="C77" s="260"/>
      <c r="D77" s="325" t="s">
        <v>81</v>
      </c>
      <c r="E77" s="310"/>
      <c r="F77" s="247"/>
      <c r="G77" s="248"/>
      <c r="H77" s="248"/>
      <c r="I77" s="248"/>
      <c r="J77" s="248"/>
      <c r="K77" s="249"/>
      <c r="L77" s="17"/>
      <c r="M77" s="33"/>
      <c r="N77" s="17"/>
      <c r="O77" s="17"/>
      <c r="Q77" s="4"/>
      <c r="R77" s="17"/>
      <c r="S77" s="17"/>
      <c r="T77" s="17"/>
      <c r="U77" s="17"/>
      <c r="X77" s="2"/>
      <c r="Y77" s="2"/>
      <c r="Z77" s="2"/>
      <c r="AA77" s="2"/>
      <c r="AB77" s="2"/>
    </row>
    <row r="78" spans="1:28" ht="12.75">
      <c r="A78" s="293" t="s">
        <v>82</v>
      </c>
      <c r="B78" s="259"/>
      <c r="C78" s="259"/>
      <c r="D78" s="325" t="s">
        <v>83</v>
      </c>
      <c r="E78" s="310"/>
      <c r="F78" s="247"/>
      <c r="G78" s="248"/>
      <c r="H78" s="248"/>
      <c r="I78" s="248"/>
      <c r="J78" s="248"/>
      <c r="K78" s="249"/>
      <c r="L78" s="17"/>
      <c r="M78" s="33"/>
      <c r="N78" s="17"/>
      <c r="O78" s="17"/>
      <c r="Q78" s="4"/>
      <c r="R78" s="17"/>
      <c r="S78" s="17"/>
      <c r="T78" s="17"/>
      <c r="U78" s="17"/>
      <c r="X78" s="2"/>
      <c r="Y78" s="2"/>
      <c r="Z78" s="2"/>
      <c r="AA78" s="2"/>
      <c r="AB78" s="2"/>
    </row>
    <row r="79" spans="1:28" ht="12.75">
      <c r="A79" s="293"/>
      <c r="B79" s="259" t="s">
        <v>51</v>
      </c>
      <c r="C79" s="275">
        <v>630</v>
      </c>
      <c r="D79" s="324" t="s">
        <v>270</v>
      </c>
      <c r="E79" s="310">
        <v>17450</v>
      </c>
      <c r="F79" s="247">
        <v>18150</v>
      </c>
      <c r="G79" s="248">
        <v>19200</v>
      </c>
      <c r="H79" s="248">
        <v>18200</v>
      </c>
      <c r="I79" s="248">
        <v>19200</v>
      </c>
      <c r="J79" s="248">
        <v>19200</v>
      </c>
      <c r="K79" s="249">
        <v>19200</v>
      </c>
      <c r="L79" s="17"/>
      <c r="M79" s="33"/>
      <c r="N79" s="17"/>
      <c r="O79" s="17"/>
      <c r="Q79" s="4"/>
      <c r="R79" s="17"/>
      <c r="S79" s="17"/>
      <c r="T79" s="17"/>
      <c r="U79" s="17"/>
      <c r="X79" s="2"/>
      <c r="Y79" s="2"/>
      <c r="Z79" s="2"/>
      <c r="AA79" s="2"/>
      <c r="AB79" s="2"/>
    </row>
    <row r="80" spans="1:28" ht="12.75">
      <c r="A80" s="293"/>
      <c r="B80" s="484"/>
      <c r="C80" s="482"/>
      <c r="D80" s="529" t="s">
        <v>26</v>
      </c>
      <c r="E80" s="313">
        <f aca="true" t="shared" si="20" ref="E80:K80">SUM(E79:E79)</f>
        <v>17450</v>
      </c>
      <c r="F80" s="708">
        <f>SUM(F79:F79)</f>
        <v>18150</v>
      </c>
      <c r="G80" s="269">
        <f t="shared" si="20"/>
        <v>19200</v>
      </c>
      <c r="H80" s="269">
        <f t="shared" si="20"/>
        <v>18200</v>
      </c>
      <c r="I80" s="269">
        <f t="shared" si="20"/>
        <v>19200</v>
      </c>
      <c r="J80" s="269">
        <f t="shared" si="20"/>
        <v>19200</v>
      </c>
      <c r="K80" s="295">
        <f t="shared" si="20"/>
        <v>19200</v>
      </c>
      <c r="L80" s="16"/>
      <c r="N80" s="16"/>
      <c r="O80" s="16"/>
      <c r="Q80" s="9"/>
      <c r="R80" s="16"/>
      <c r="S80" s="16"/>
      <c r="T80" s="16"/>
      <c r="U80" s="16"/>
      <c r="X80" s="2"/>
      <c r="Y80" s="2"/>
      <c r="Z80" s="2"/>
      <c r="AA80" s="2"/>
      <c r="AB80" s="2"/>
    </row>
    <row r="81" spans="1:28" ht="12.75">
      <c r="A81" s="300" t="s">
        <v>84</v>
      </c>
      <c r="B81" s="271"/>
      <c r="C81" s="271"/>
      <c r="D81" s="327" t="s">
        <v>85</v>
      </c>
      <c r="E81" s="310"/>
      <c r="F81" s="247"/>
      <c r="G81" s="248"/>
      <c r="H81" s="248"/>
      <c r="I81" s="248"/>
      <c r="J81" s="248"/>
      <c r="K81" s="249"/>
      <c r="L81" s="17"/>
      <c r="M81" s="33"/>
      <c r="N81" s="17"/>
      <c r="O81" s="17"/>
      <c r="Q81" s="4"/>
      <c r="R81" s="17"/>
      <c r="S81" s="17"/>
      <c r="T81" s="17"/>
      <c r="U81" s="17"/>
      <c r="X81" s="2"/>
      <c r="Y81" s="2"/>
      <c r="Z81" s="2"/>
      <c r="AA81" s="2"/>
      <c r="AB81" s="2"/>
    </row>
    <row r="82" spans="1:28" ht="12.75">
      <c r="A82" s="293"/>
      <c r="B82" s="259" t="s">
        <v>51</v>
      </c>
      <c r="C82" s="275">
        <v>630</v>
      </c>
      <c r="D82" s="324" t="s">
        <v>271</v>
      </c>
      <c r="E82" s="310">
        <v>1226.34</v>
      </c>
      <c r="F82" s="247">
        <v>0</v>
      </c>
      <c r="G82" s="248">
        <v>1400</v>
      </c>
      <c r="H82" s="248">
        <v>600</v>
      </c>
      <c r="I82" s="248">
        <v>500</v>
      </c>
      <c r="J82" s="248">
        <v>1500</v>
      </c>
      <c r="K82" s="249">
        <v>1500</v>
      </c>
      <c r="L82" s="17"/>
      <c r="M82" s="33"/>
      <c r="N82" s="17"/>
      <c r="O82" s="17"/>
      <c r="Q82" s="4"/>
      <c r="R82" s="17"/>
      <c r="S82" s="17"/>
      <c r="T82" s="17"/>
      <c r="U82" s="17"/>
      <c r="X82" s="2"/>
      <c r="Y82" s="2"/>
      <c r="Z82" s="2"/>
      <c r="AA82" s="2"/>
      <c r="AB82" s="2"/>
    </row>
    <row r="83" spans="1:28" ht="12.75">
      <c r="A83" s="293"/>
      <c r="B83" s="484"/>
      <c r="C83" s="482"/>
      <c r="D83" s="529" t="s">
        <v>26</v>
      </c>
      <c r="E83" s="310">
        <f aca="true" t="shared" si="21" ref="E83:K83">SUM(E82)</f>
        <v>1226.34</v>
      </c>
      <c r="F83" s="247">
        <f t="shared" si="21"/>
        <v>0</v>
      </c>
      <c r="G83" s="248">
        <f t="shared" si="21"/>
        <v>1400</v>
      </c>
      <c r="H83" s="248">
        <f t="shared" si="21"/>
        <v>600</v>
      </c>
      <c r="I83" s="248">
        <f t="shared" si="21"/>
        <v>500</v>
      </c>
      <c r="J83" s="248">
        <f t="shared" si="21"/>
        <v>1500</v>
      </c>
      <c r="K83" s="248">
        <f t="shared" si="21"/>
        <v>1500</v>
      </c>
      <c r="L83" s="17"/>
      <c r="M83" s="33"/>
      <c r="N83" s="17"/>
      <c r="O83" s="17"/>
      <c r="Q83" s="4"/>
      <c r="R83" s="17"/>
      <c r="S83" s="17"/>
      <c r="T83" s="17"/>
      <c r="U83" s="17"/>
      <c r="X83" s="2"/>
      <c r="Y83" s="2"/>
      <c r="Z83" s="2"/>
      <c r="AA83" s="2"/>
      <c r="AB83" s="2"/>
    </row>
    <row r="84" spans="1:28" ht="12.75">
      <c r="A84" s="292" t="s">
        <v>86</v>
      </c>
      <c r="B84" s="259"/>
      <c r="C84" s="259"/>
      <c r="D84" s="325" t="s">
        <v>87</v>
      </c>
      <c r="E84" s="310"/>
      <c r="F84" s="247"/>
      <c r="G84" s="248"/>
      <c r="H84" s="248"/>
      <c r="I84" s="248"/>
      <c r="J84" s="248"/>
      <c r="K84" s="249"/>
      <c r="L84" s="17"/>
      <c r="M84" s="33"/>
      <c r="N84" s="17"/>
      <c r="O84" s="17"/>
      <c r="Q84" s="4"/>
      <c r="R84" s="17"/>
      <c r="S84" s="17"/>
      <c r="T84" s="17"/>
      <c r="U84" s="17"/>
      <c r="X84" s="2"/>
      <c r="Y84" s="2"/>
      <c r="Z84" s="2"/>
      <c r="AA84" s="2"/>
      <c r="AB84" s="2"/>
    </row>
    <row r="85" spans="1:28" ht="12.75">
      <c r="A85" s="293"/>
      <c r="B85" s="259" t="s">
        <v>88</v>
      </c>
      <c r="C85" s="259">
        <v>610</v>
      </c>
      <c r="D85" s="324" t="s">
        <v>34</v>
      </c>
      <c r="E85" s="310">
        <v>71309.38</v>
      </c>
      <c r="F85" s="247">
        <v>74841.86</v>
      </c>
      <c r="G85" s="248">
        <v>85000</v>
      </c>
      <c r="H85" s="248">
        <v>86600</v>
      </c>
      <c r="I85" s="248">
        <v>91000</v>
      </c>
      <c r="J85" s="248">
        <v>45500</v>
      </c>
      <c r="K85" s="249">
        <v>45500</v>
      </c>
      <c r="L85" s="17"/>
      <c r="M85" s="33"/>
      <c r="N85" s="17"/>
      <c r="O85" s="17"/>
      <c r="Q85" s="4"/>
      <c r="R85" s="17"/>
      <c r="S85" s="17"/>
      <c r="T85" s="17"/>
      <c r="U85" s="17"/>
      <c r="X85" s="2"/>
      <c r="Y85" s="2"/>
      <c r="Z85" s="2"/>
      <c r="AA85" s="2"/>
      <c r="AB85" s="2"/>
    </row>
    <row r="86" spans="1:28" ht="12.75">
      <c r="A86" s="293"/>
      <c r="B86" s="259" t="s">
        <v>88</v>
      </c>
      <c r="C86" s="259">
        <v>620</v>
      </c>
      <c r="D86" s="324" t="s">
        <v>30</v>
      </c>
      <c r="E86" s="310">
        <v>27128.16</v>
      </c>
      <c r="F86" s="247">
        <v>28584.5</v>
      </c>
      <c r="G86" s="248">
        <v>32250</v>
      </c>
      <c r="H86" s="248">
        <v>32850</v>
      </c>
      <c r="I86" s="248">
        <v>34500</v>
      </c>
      <c r="J86" s="248">
        <v>17250</v>
      </c>
      <c r="K86" s="249">
        <v>17250</v>
      </c>
      <c r="L86" s="17"/>
      <c r="M86" s="33"/>
      <c r="N86" s="17"/>
      <c r="O86" s="17"/>
      <c r="Q86" s="4"/>
      <c r="R86" s="17"/>
      <c r="S86" s="17"/>
      <c r="T86" s="17"/>
      <c r="U86" s="17"/>
      <c r="X86" s="2"/>
      <c r="Y86" s="2"/>
      <c r="Z86" s="2"/>
      <c r="AA86" s="2"/>
      <c r="AB86" s="2"/>
    </row>
    <row r="87" spans="1:28" ht="12.75">
      <c r="A87" s="293"/>
      <c r="B87" s="259" t="s">
        <v>88</v>
      </c>
      <c r="C87" s="259">
        <v>630</v>
      </c>
      <c r="D87" s="324" t="s">
        <v>70</v>
      </c>
      <c r="E87" s="310">
        <v>11232.3</v>
      </c>
      <c r="F87" s="247">
        <v>12854.01</v>
      </c>
      <c r="G87" s="248">
        <v>13760</v>
      </c>
      <c r="H87" s="248">
        <v>14424</v>
      </c>
      <c r="I87" s="248">
        <v>14550</v>
      </c>
      <c r="J87" s="248">
        <v>7275</v>
      </c>
      <c r="K87" s="249">
        <v>7275</v>
      </c>
      <c r="L87" s="17"/>
      <c r="M87" s="33"/>
      <c r="N87" s="17"/>
      <c r="O87" s="17"/>
      <c r="Q87" s="4"/>
      <c r="R87" s="17"/>
      <c r="S87" s="17"/>
      <c r="T87" s="17"/>
      <c r="U87" s="17"/>
      <c r="X87" s="2"/>
      <c r="Y87" s="2"/>
      <c r="Z87" s="2"/>
      <c r="AA87" s="2"/>
      <c r="AB87" s="2"/>
    </row>
    <row r="88" spans="1:28" ht="12.75">
      <c r="A88" s="293"/>
      <c r="B88" s="484"/>
      <c r="C88" s="482"/>
      <c r="D88" s="529" t="s">
        <v>26</v>
      </c>
      <c r="E88" s="310">
        <f aca="true" t="shared" si="22" ref="E88:K88">SUM(E85:E87)</f>
        <v>109669.84000000001</v>
      </c>
      <c r="F88" s="247">
        <f>SUM(F85:F87)</f>
        <v>116280.37</v>
      </c>
      <c r="G88" s="248">
        <f t="shared" si="22"/>
        <v>131010</v>
      </c>
      <c r="H88" s="248">
        <f t="shared" si="22"/>
        <v>133874</v>
      </c>
      <c r="I88" s="248">
        <f t="shared" si="22"/>
        <v>140050</v>
      </c>
      <c r="J88" s="248">
        <f t="shared" si="22"/>
        <v>70025</v>
      </c>
      <c r="K88" s="249">
        <f t="shared" si="22"/>
        <v>70025</v>
      </c>
      <c r="L88" s="17"/>
      <c r="M88" s="33"/>
      <c r="N88" s="17"/>
      <c r="O88" s="17"/>
      <c r="Q88" s="4"/>
      <c r="R88" s="17"/>
      <c r="S88" s="17"/>
      <c r="T88" s="17"/>
      <c r="U88" s="17"/>
      <c r="X88" s="2"/>
      <c r="Y88" s="2"/>
      <c r="Z88" s="2"/>
      <c r="AA88" s="2"/>
      <c r="AB88" s="2"/>
    </row>
    <row r="89" spans="1:28" ht="12.75">
      <c r="A89" s="292" t="s">
        <v>89</v>
      </c>
      <c r="B89" s="259"/>
      <c r="C89" s="259"/>
      <c r="D89" s="444" t="s">
        <v>90</v>
      </c>
      <c r="E89" s="310"/>
      <c r="F89" s="247"/>
      <c r="G89" s="248"/>
      <c r="H89" s="248"/>
      <c r="I89" s="248"/>
      <c r="J89" s="248"/>
      <c r="K89" s="249"/>
      <c r="L89" s="17"/>
      <c r="M89" s="33"/>
      <c r="N89" s="17"/>
      <c r="O89" s="17"/>
      <c r="Q89" s="4"/>
      <c r="R89" s="17"/>
      <c r="S89" s="17"/>
      <c r="T89" s="17"/>
      <c r="U89" s="17"/>
      <c r="X89" s="2"/>
      <c r="Y89" s="2"/>
      <c r="Z89" s="2"/>
      <c r="AA89" s="2"/>
      <c r="AB89" s="2"/>
    </row>
    <row r="90" spans="1:28" ht="12.75">
      <c r="A90" s="293"/>
      <c r="B90" s="259" t="s">
        <v>201</v>
      </c>
      <c r="C90" s="259">
        <v>610</v>
      </c>
      <c r="D90" s="328" t="s">
        <v>91</v>
      </c>
      <c r="E90" s="310">
        <v>531.42</v>
      </c>
      <c r="F90" s="247">
        <v>544.91</v>
      </c>
      <c r="G90" s="248">
        <v>540</v>
      </c>
      <c r="H90" s="248">
        <v>550</v>
      </c>
      <c r="I90" s="248">
        <v>540</v>
      </c>
      <c r="J90" s="248">
        <v>540</v>
      </c>
      <c r="K90" s="249">
        <v>540</v>
      </c>
      <c r="L90" s="17"/>
      <c r="M90" s="33"/>
      <c r="N90" s="17"/>
      <c r="O90" s="17"/>
      <c r="Q90" s="4"/>
      <c r="R90" s="17"/>
      <c r="S90" s="17"/>
      <c r="T90" s="17"/>
      <c r="U90" s="17"/>
      <c r="X90" s="2"/>
      <c r="Y90" s="2"/>
      <c r="Z90" s="2"/>
      <c r="AA90" s="2"/>
      <c r="AB90" s="2"/>
    </row>
    <row r="91" spans="1:28" ht="12.75">
      <c r="A91" s="293"/>
      <c r="B91" s="259" t="s">
        <v>201</v>
      </c>
      <c r="C91" s="259">
        <v>620</v>
      </c>
      <c r="D91" s="328" t="s">
        <v>30</v>
      </c>
      <c r="E91" s="310">
        <v>178.42</v>
      </c>
      <c r="F91" s="247">
        <v>180</v>
      </c>
      <c r="G91" s="248">
        <v>180</v>
      </c>
      <c r="H91" s="248">
        <v>183</v>
      </c>
      <c r="I91" s="248">
        <v>180</v>
      </c>
      <c r="J91" s="248">
        <v>180</v>
      </c>
      <c r="K91" s="249">
        <v>180</v>
      </c>
      <c r="L91" s="17"/>
      <c r="M91" s="33"/>
      <c r="N91" s="17"/>
      <c r="O91" s="17"/>
      <c r="Q91" s="4"/>
      <c r="R91" s="17"/>
      <c r="S91" s="17"/>
      <c r="T91" s="17"/>
      <c r="U91" s="17"/>
      <c r="X91" s="2"/>
      <c r="Y91" s="2"/>
      <c r="Z91" s="2"/>
      <c r="AA91" s="2"/>
      <c r="AB91" s="2"/>
    </row>
    <row r="92" spans="1:28" ht="12.75">
      <c r="A92" s="481"/>
      <c r="B92" s="482"/>
      <c r="C92" s="482"/>
      <c r="D92" s="483" t="s">
        <v>26</v>
      </c>
      <c r="E92" s="310">
        <f aca="true" t="shared" si="23" ref="E92:K92">SUM(E90:E91)</f>
        <v>709.8399999999999</v>
      </c>
      <c r="F92" s="247">
        <f t="shared" si="23"/>
        <v>724.91</v>
      </c>
      <c r="G92" s="248">
        <f t="shared" si="23"/>
        <v>720</v>
      </c>
      <c r="H92" s="248">
        <f t="shared" si="23"/>
        <v>733</v>
      </c>
      <c r="I92" s="248">
        <f t="shared" si="23"/>
        <v>720</v>
      </c>
      <c r="J92" s="248">
        <f t="shared" si="23"/>
        <v>720</v>
      </c>
      <c r="K92" s="249">
        <f t="shared" si="23"/>
        <v>720</v>
      </c>
      <c r="L92" s="17"/>
      <c r="M92" s="33"/>
      <c r="N92" s="17"/>
      <c r="O92" s="17"/>
      <c r="Q92" s="4"/>
      <c r="R92" s="17"/>
      <c r="S92" s="17"/>
      <c r="T92" s="17"/>
      <c r="U92" s="17"/>
      <c r="X92" s="2"/>
      <c r="Y92" s="2"/>
      <c r="Z92" s="2"/>
      <c r="AA92" s="2"/>
      <c r="AB92" s="2"/>
    </row>
    <row r="93" spans="1:28" ht="12.75">
      <c r="A93" s="292" t="s">
        <v>92</v>
      </c>
      <c r="B93" s="259"/>
      <c r="C93" s="259"/>
      <c r="D93" s="325" t="s">
        <v>93</v>
      </c>
      <c r="E93" s="310"/>
      <c r="F93" s="247"/>
      <c r="G93" s="248"/>
      <c r="H93" s="248"/>
      <c r="I93" s="248"/>
      <c r="J93" s="248"/>
      <c r="K93" s="249"/>
      <c r="L93" s="17"/>
      <c r="M93" s="33"/>
      <c r="N93" s="17"/>
      <c r="O93" s="17"/>
      <c r="Q93" s="4"/>
      <c r="R93" s="17"/>
      <c r="S93" s="17"/>
      <c r="T93" s="17"/>
      <c r="U93" s="17"/>
      <c r="X93" s="2"/>
      <c r="Y93" s="2"/>
      <c r="Z93" s="2"/>
      <c r="AA93" s="2"/>
      <c r="AB93" s="2"/>
    </row>
    <row r="94" spans="1:28" ht="12.75">
      <c r="A94" s="293"/>
      <c r="B94" s="259" t="s">
        <v>31</v>
      </c>
      <c r="C94" s="259">
        <v>630</v>
      </c>
      <c r="D94" s="324" t="s">
        <v>70</v>
      </c>
      <c r="E94" s="310">
        <v>32495.84</v>
      </c>
      <c r="F94" s="247">
        <v>61335.1</v>
      </c>
      <c r="G94" s="248">
        <v>61144</v>
      </c>
      <c r="H94" s="248">
        <v>56144</v>
      </c>
      <c r="I94" s="248">
        <v>49500</v>
      </c>
      <c r="J94" s="248">
        <v>54500</v>
      </c>
      <c r="K94" s="249">
        <v>54500</v>
      </c>
      <c r="L94" s="17"/>
      <c r="M94" s="33"/>
      <c r="N94" s="17"/>
      <c r="O94" s="17"/>
      <c r="Q94" s="4"/>
      <c r="R94" s="17"/>
      <c r="S94" s="17"/>
      <c r="T94" s="17"/>
      <c r="U94" s="17"/>
      <c r="X94" s="2"/>
      <c r="Y94" s="2"/>
      <c r="Z94" s="2"/>
      <c r="AA94" s="2"/>
      <c r="AB94" s="2"/>
    </row>
    <row r="95" spans="1:28" ht="12.75">
      <c r="A95" s="481"/>
      <c r="B95" s="482"/>
      <c r="C95" s="482"/>
      <c r="D95" s="483" t="s">
        <v>26</v>
      </c>
      <c r="E95" s="310">
        <f>SUM(E94)</f>
        <v>32495.84</v>
      </c>
      <c r="F95" s="247">
        <f aca="true" t="shared" si="24" ref="F95:K95">SUM(F94:F94)</f>
        <v>61335.1</v>
      </c>
      <c r="G95" s="248">
        <f t="shared" si="24"/>
        <v>61144</v>
      </c>
      <c r="H95" s="248">
        <f t="shared" si="24"/>
        <v>56144</v>
      </c>
      <c r="I95" s="248">
        <f t="shared" si="24"/>
        <v>49500</v>
      </c>
      <c r="J95" s="248">
        <f t="shared" si="24"/>
        <v>54500</v>
      </c>
      <c r="K95" s="249">
        <f t="shared" si="24"/>
        <v>54500</v>
      </c>
      <c r="L95" s="17"/>
      <c r="M95" s="33"/>
      <c r="N95" s="17"/>
      <c r="O95" s="17"/>
      <c r="Q95" s="4"/>
      <c r="R95" s="17"/>
      <c r="S95" s="17"/>
      <c r="T95" s="17"/>
      <c r="U95" s="17"/>
      <c r="X95" s="2"/>
      <c r="Y95" s="2"/>
      <c r="Z95" s="2"/>
      <c r="AA95" s="2"/>
      <c r="AB95" s="2"/>
    </row>
    <row r="96" spans="1:28" ht="12.75">
      <c r="A96" s="296" t="s">
        <v>94</v>
      </c>
      <c r="B96" s="272"/>
      <c r="C96" s="272"/>
      <c r="D96" s="326" t="s">
        <v>95</v>
      </c>
      <c r="E96" s="316">
        <f>E102+E105+E117+E111</f>
        <v>300258.71</v>
      </c>
      <c r="F96" s="265">
        <f>F102+F105+F111+F117</f>
        <v>278753.42000000004</v>
      </c>
      <c r="G96" s="266">
        <f>G102+G105+G117+G111</f>
        <v>306770</v>
      </c>
      <c r="H96" s="267">
        <f>H102+H105+H111+H117</f>
        <v>322600</v>
      </c>
      <c r="I96" s="267">
        <f>I102+I105+I111+I117</f>
        <v>282770</v>
      </c>
      <c r="J96" s="267">
        <f>J102+J105+J111+J117</f>
        <v>282770</v>
      </c>
      <c r="K96" s="301">
        <f>K102+K105+K111+K117</f>
        <v>282770</v>
      </c>
      <c r="M96" s="40"/>
      <c r="S96" s="28"/>
      <c r="T96" s="28"/>
      <c r="U96" s="28"/>
      <c r="X96" s="2"/>
      <c r="Y96" s="2"/>
      <c r="Z96" s="2"/>
      <c r="AA96" s="2"/>
      <c r="AB96" s="2"/>
    </row>
    <row r="97" spans="1:28" ht="12.75">
      <c r="A97" s="292" t="s">
        <v>96</v>
      </c>
      <c r="B97" s="259"/>
      <c r="C97" s="259"/>
      <c r="D97" s="325" t="s">
        <v>97</v>
      </c>
      <c r="E97" s="310"/>
      <c r="F97" s="247"/>
      <c r="G97" s="248"/>
      <c r="H97" s="248"/>
      <c r="I97" s="248"/>
      <c r="J97" s="248"/>
      <c r="K97" s="249"/>
      <c r="M97" s="33"/>
      <c r="S97" s="17"/>
      <c r="T97" s="17"/>
      <c r="U97" s="17"/>
      <c r="X97" s="2"/>
      <c r="Y97" s="2"/>
      <c r="Z97" s="2"/>
      <c r="AA97" s="2"/>
      <c r="AB97" s="2"/>
    </row>
    <row r="98" spans="1:28" ht="12.75">
      <c r="A98" s="293"/>
      <c r="B98" s="259" t="s">
        <v>98</v>
      </c>
      <c r="C98" s="259">
        <v>610</v>
      </c>
      <c r="D98" s="324" t="s">
        <v>34</v>
      </c>
      <c r="E98" s="313">
        <v>121847.8</v>
      </c>
      <c r="F98" s="708">
        <v>115177.74</v>
      </c>
      <c r="G98" s="269">
        <v>128000</v>
      </c>
      <c r="H98" s="269">
        <v>134000</v>
      </c>
      <c r="I98" s="269">
        <v>139000</v>
      </c>
      <c r="J98" s="269">
        <v>139000</v>
      </c>
      <c r="K98" s="295">
        <v>139000</v>
      </c>
      <c r="N98" s="9"/>
      <c r="O98" s="9"/>
      <c r="P98" s="9"/>
      <c r="Q98" s="9"/>
      <c r="S98" s="9"/>
      <c r="T98" s="16"/>
      <c r="U98" s="16"/>
      <c r="X98" s="2"/>
      <c r="Y98" s="2"/>
      <c r="Z98" s="2"/>
      <c r="AA98" s="2"/>
      <c r="AB98" s="2"/>
    </row>
    <row r="99" spans="1:28" ht="12.75">
      <c r="A99" s="293"/>
      <c r="B99" s="259" t="s">
        <v>98</v>
      </c>
      <c r="C99" s="259">
        <v>620</v>
      </c>
      <c r="D99" s="324" t="s">
        <v>30</v>
      </c>
      <c r="E99" s="313">
        <v>45065.75</v>
      </c>
      <c r="F99" s="708">
        <v>40478.68</v>
      </c>
      <c r="G99" s="269">
        <v>47600</v>
      </c>
      <c r="H99" s="269">
        <v>49700</v>
      </c>
      <c r="I99" s="269">
        <v>50900</v>
      </c>
      <c r="J99" s="269">
        <v>50900</v>
      </c>
      <c r="K99" s="295">
        <v>50900</v>
      </c>
      <c r="N99" s="9"/>
      <c r="O99" s="9"/>
      <c r="P99" s="9"/>
      <c r="Q99" s="9"/>
      <c r="S99" s="9"/>
      <c r="T99" s="16"/>
      <c r="U99" s="16"/>
      <c r="X99" s="2"/>
      <c r="Y99" s="2"/>
      <c r="Z99" s="2"/>
      <c r="AA99" s="2"/>
      <c r="AB99" s="2"/>
    </row>
    <row r="100" spans="1:28" ht="12.75">
      <c r="A100" s="293"/>
      <c r="B100" s="259" t="s">
        <v>98</v>
      </c>
      <c r="C100" s="259">
        <v>630</v>
      </c>
      <c r="D100" s="324" t="s">
        <v>70</v>
      </c>
      <c r="E100" s="313">
        <v>27269.14</v>
      </c>
      <c r="F100" s="708">
        <v>24083.72</v>
      </c>
      <c r="G100" s="269">
        <v>28720</v>
      </c>
      <c r="H100" s="269">
        <v>29120</v>
      </c>
      <c r="I100" s="269">
        <v>34190</v>
      </c>
      <c r="J100" s="269">
        <v>34190</v>
      </c>
      <c r="K100" s="295">
        <v>34190</v>
      </c>
      <c r="N100" s="9"/>
      <c r="O100" s="9"/>
      <c r="P100" s="9"/>
      <c r="Q100" s="9"/>
      <c r="S100" s="9"/>
      <c r="T100" s="16"/>
      <c r="U100" s="16"/>
      <c r="X100" s="2"/>
      <c r="Y100" s="2"/>
      <c r="Z100" s="2"/>
      <c r="AA100" s="2"/>
      <c r="AB100" s="2"/>
    </row>
    <row r="101" spans="1:28" ht="12.75">
      <c r="A101" s="293"/>
      <c r="B101" s="259" t="s">
        <v>98</v>
      </c>
      <c r="C101" s="259">
        <v>640</v>
      </c>
      <c r="D101" s="529" t="s">
        <v>415</v>
      </c>
      <c r="E101" s="310">
        <v>5130.51</v>
      </c>
      <c r="F101" s="247">
        <v>467.41</v>
      </c>
      <c r="G101" s="248">
        <v>70</v>
      </c>
      <c r="H101" s="248">
        <v>770</v>
      </c>
      <c r="I101" s="248">
        <v>70</v>
      </c>
      <c r="J101" s="248">
        <v>70</v>
      </c>
      <c r="K101" s="249">
        <v>70</v>
      </c>
      <c r="L101" s="17"/>
      <c r="M101" s="33"/>
      <c r="N101" s="17"/>
      <c r="O101" s="17"/>
      <c r="Q101" s="4"/>
      <c r="R101" s="17"/>
      <c r="S101" s="17"/>
      <c r="T101" s="17"/>
      <c r="U101" s="17"/>
      <c r="X101" s="2"/>
      <c r="Y101" s="2"/>
      <c r="Z101" s="2"/>
      <c r="AA101" s="2"/>
      <c r="AB101" s="2"/>
    </row>
    <row r="102" spans="1:28" ht="12.75">
      <c r="A102" s="481"/>
      <c r="B102" s="482"/>
      <c r="C102" s="482"/>
      <c r="D102" s="483" t="s">
        <v>26</v>
      </c>
      <c r="E102" s="310">
        <f aca="true" t="shared" si="25" ref="E102:K102">SUM(E98:E101)</f>
        <v>199313.2</v>
      </c>
      <c r="F102" s="247">
        <f t="shared" si="25"/>
        <v>180207.55000000002</v>
      </c>
      <c r="G102" s="248">
        <f t="shared" si="25"/>
        <v>204390</v>
      </c>
      <c r="H102" s="248">
        <f t="shared" si="25"/>
        <v>213590</v>
      </c>
      <c r="I102" s="248">
        <f t="shared" si="25"/>
        <v>224160</v>
      </c>
      <c r="J102" s="248">
        <f t="shared" si="25"/>
        <v>224160</v>
      </c>
      <c r="K102" s="249">
        <f t="shared" si="25"/>
        <v>224160</v>
      </c>
      <c r="L102" s="17"/>
      <c r="M102" s="33"/>
      <c r="N102" s="17"/>
      <c r="O102" s="17"/>
      <c r="Q102" s="4"/>
      <c r="R102" s="17"/>
      <c r="S102" s="17"/>
      <c r="T102" s="17"/>
      <c r="U102" s="17"/>
      <c r="X102" s="2"/>
      <c r="Y102" s="2"/>
      <c r="Z102" s="2"/>
      <c r="AA102" s="2"/>
      <c r="AB102" s="2"/>
    </row>
    <row r="103" spans="1:28" ht="12.75">
      <c r="A103" s="292" t="s">
        <v>99</v>
      </c>
      <c r="B103" s="259"/>
      <c r="C103" s="259"/>
      <c r="D103" s="325" t="s">
        <v>100</v>
      </c>
      <c r="E103" s="310"/>
      <c r="F103" s="247"/>
      <c r="G103" s="248"/>
      <c r="H103" s="248"/>
      <c r="I103" s="248"/>
      <c r="J103" s="248"/>
      <c r="K103" s="249"/>
      <c r="L103" s="17"/>
      <c r="M103" s="33"/>
      <c r="N103" s="17"/>
      <c r="O103" s="17"/>
      <c r="Q103" s="4"/>
      <c r="R103" s="17"/>
      <c r="S103" s="17"/>
      <c r="T103" s="17"/>
      <c r="U103" s="17"/>
      <c r="X103" s="2"/>
      <c r="Y103" s="2"/>
      <c r="Z103" s="2"/>
      <c r="AA103" s="2"/>
      <c r="AB103" s="2"/>
    </row>
    <row r="104" spans="1:28" ht="12.75">
      <c r="A104" s="292"/>
      <c r="B104" s="259" t="s">
        <v>101</v>
      </c>
      <c r="C104" s="259">
        <v>630</v>
      </c>
      <c r="D104" s="328" t="s">
        <v>70</v>
      </c>
      <c r="E104" s="310">
        <v>22296.03</v>
      </c>
      <c r="F104" s="247">
        <v>20512.32</v>
      </c>
      <c r="G104" s="248">
        <v>20800</v>
      </c>
      <c r="H104" s="248">
        <v>22400</v>
      </c>
      <c r="I104" s="248">
        <v>25900</v>
      </c>
      <c r="J104" s="248">
        <v>25900</v>
      </c>
      <c r="K104" s="249">
        <v>25900</v>
      </c>
      <c r="L104" s="17"/>
      <c r="M104" s="33"/>
      <c r="N104" s="17"/>
      <c r="O104" s="17"/>
      <c r="Q104" s="4"/>
      <c r="R104" s="17"/>
      <c r="S104" s="17"/>
      <c r="T104" s="17"/>
      <c r="U104" s="17"/>
      <c r="X104" s="2"/>
      <c r="Y104" s="2"/>
      <c r="Z104" s="2"/>
      <c r="AA104" s="2"/>
      <c r="AB104" s="2"/>
    </row>
    <row r="105" spans="1:28" ht="12.75">
      <c r="A105" s="481"/>
      <c r="B105" s="482"/>
      <c r="C105" s="482"/>
      <c r="D105" s="483" t="s">
        <v>26</v>
      </c>
      <c r="E105" s="310">
        <f aca="true" t="shared" si="26" ref="E105:K105">SUM(E104:E104)</f>
        <v>22296.03</v>
      </c>
      <c r="F105" s="247">
        <f t="shared" si="26"/>
        <v>20512.32</v>
      </c>
      <c r="G105" s="248">
        <f t="shared" si="26"/>
        <v>20800</v>
      </c>
      <c r="H105" s="248">
        <f t="shared" si="26"/>
        <v>22400</v>
      </c>
      <c r="I105" s="248">
        <f t="shared" si="26"/>
        <v>25900</v>
      </c>
      <c r="J105" s="248">
        <f t="shared" si="26"/>
        <v>25900</v>
      </c>
      <c r="K105" s="249">
        <f t="shared" si="26"/>
        <v>25900</v>
      </c>
      <c r="L105" s="17"/>
      <c r="M105" s="33"/>
      <c r="N105" s="17"/>
      <c r="O105" s="17"/>
      <c r="Q105" s="4"/>
      <c r="R105" s="17"/>
      <c r="S105" s="17"/>
      <c r="T105" s="17"/>
      <c r="U105" s="17"/>
      <c r="X105" s="2"/>
      <c r="Y105" s="2"/>
      <c r="Z105" s="2"/>
      <c r="AA105" s="2"/>
      <c r="AB105" s="2"/>
    </row>
    <row r="106" spans="1:28" ht="12.75">
      <c r="A106" s="292" t="s">
        <v>233</v>
      </c>
      <c r="B106" s="277"/>
      <c r="C106" s="259"/>
      <c r="D106" s="323" t="s">
        <v>238</v>
      </c>
      <c r="E106" s="310"/>
      <c r="F106" s="247"/>
      <c r="G106" s="248"/>
      <c r="H106" s="248"/>
      <c r="I106" s="248"/>
      <c r="J106" s="248"/>
      <c r="K106" s="249"/>
      <c r="L106" s="17"/>
      <c r="M106" s="33"/>
      <c r="N106" s="17"/>
      <c r="O106" s="17"/>
      <c r="Q106" s="4"/>
      <c r="R106" s="17"/>
      <c r="S106" s="17"/>
      <c r="T106" s="17"/>
      <c r="U106" s="17"/>
      <c r="X106" s="2"/>
      <c r="Y106" s="2"/>
      <c r="Z106" s="2"/>
      <c r="AA106" s="2"/>
      <c r="AB106" s="2"/>
    </row>
    <row r="107" spans="1:28" ht="12.75">
      <c r="A107" s="293"/>
      <c r="B107" s="277" t="s">
        <v>98</v>
      </c>
      <c r="C107" s="259">
        <v>610</v>
      </c>
      <c r="D107" s="324" t="s">
        <v>34</v>
      </c>
      <c r="E107" s="310">
        <v>27871.29</v>
      </c>
      <c r="F107" s="247">
        <v>30246.41</v>
      </c>
      <c r="G107" s="248">
        <v>32400</v>
      </c>
      <c r="H107" s="248">
        <v>33900</v>
      </c>
      <c r="I107" s="248"/>
      <c r="J107" s="248"/>
      <c r="K107" s="249"/>
      <c r="L107" s="17"/>
      <c r="M107" s="33"/>
      <c r="N107" s="17"/>
      <c r="O107" s="17"/>
      <c r="Q107" s="4"/>
      <c r="R107" s="17"/>
      <c r="S107" s="17"/>
      <c r="T107" s="17"/>
      <c r="U107" s="17"/>
      <c r="X107" s="2"/>
      <c r="Y107" s="2"/>
      <c r="Z107" s="2"/>
      <c r="AA107" s="2"/>
      <c r="AB107" s="2"/>
    </row>
    <row r="108" spans="1:28" ht="12.75">
      <c r="A108" s="293"/>
      <c r="B108" s="277" t="s">
        <v>98</v>
      </c>
      <c r="C108" s="259">
        <v>620</v>
      </c>
      <c r="D108" s="324" t="s">
        <v>30</v>
      </c>
      <c r="E108" s="310">
        <v>9568.68</v>
      </c>
      <c r="F108" s="247">
        <v>10666.04</v>
      </c>
      <c r="G108" s="248">
        <v>11300</v>
      </c>
      <c r="H108" s="248">
        <v>11800</v>
      </c>
      <c r="I108" s="248"/>
      <c r="J108" s="248"/>
      <c r="K108" s="249"/>
      <c r="L108" s="17"/>
      <c r="M108" s="33"/>
      <c r="N108" s="17"/>
      <c r="O108" s="17"/>
      <c r="Q108" s="4"/>
      <c r="R108" s="17"/>
      <c r="S108" s="17"/>
      <c r="T108" s="17"/>
      <c r="U108" s="17"/>
      <c r="X108" s="2"/>
      <c r="Y108" s="2"/>
      <c r="Z108" s="2"/>
      <c r="AA108" s="2"/>
      <c r="AB108" s="2"/>
    </row>
    <row r="109" spans="1:28" ht="12.75">
      <c r="A109" s="293"/>
      <c r="B109" s="277" t="s">
        <v>98</v>
      </c>
      <c r="C109" s="259">
        <v>630</v>
      </c>
      <c r="D109" s="324" t="s">
        <v>70</v>
      </c>
      <c r="E109" s="310">
        <v>14663.88</v>
      </c>
      <c r="F109" s="247">
        <v>12434.14</v>
      </c>
      <c r="G109" s="248">
        <v>8840</v>
      </c>
      <c r="H109" s="248">
        <v>9140</v>
      </c>
      <c r="I109" s="248"/>
      <c r="J109" s="248"/>
      <c r="K109" s="249"/>
      <c r="L109" s="17"/>
      <c r="M109" s="33"/>
      <c r="N109" s="17"/>
      <c r="O109" s="17"/>
      <c r="Q109" s="4"/>
      <c r="R109" s="17"/>
      <c r="S109" s="17"/>
      <c r="T109" s="17"/>
      <c r="U109" s="17"/>
      <c r="X109" s="2"/>
      <c r="Y109" s="2"/>
      <c r="Z109" s="2"/>
      <c r="AA109" s="2"/>
      <c r="AB109" s="2"/>
    </row>
    <row r="110" spans="1:28" ht="12.75">
      <c r="A110" s="293"/>
      <c r="B110" s="277" t="s">
        <v>98</v>
      </c>
      <c r="C110" s="259">
        <v>640</v>
      </c>
      <c r="D110" s="529" t="s">
        <v>415</v>
      </c>
      <c r="E110" s="310">
        <v>96.51</v>
      </c>
      <c r="F110" s="247"/>
      <c r="G110" s="269"/>
      <c r="H110" s="248">
        <v>470</v>
      </c>
      <c r="I110" s="248"/>
      <c r="J110" s="248"/>
      <c r="K110" s="249"/>
      <c r="L110" s="17"/>
      <c r="M110" s="33"/>
      <c r="N110" s="17"/>
      <c r="O110" s="17"/>
      <c r="Q110" s="4"/>
      <c r="R110" s="17"/>
      <c r="S110" s="17"/>
      <c r="T110" s="17"/>
      <c r="U110" s="17"/>
      <c r="X110" s="2"/>
      <c r="Y110" s="2"/>
      <c r="Z110" s="2"/>
      <c r="AA110" s="2"/>
      <c r="AB110" s="2"/>
    </row>
    <row r="111" spans="1:28" ht="12.75">
      <c r="A111" s="481"/>
      <c r="B111" s="525"/>
      <c r="C111" s="482"/>
      <c r="D111" s="483" t="s">
        <v>26</v>
      </c>
      <c r="E111" s="310">
        <f>SUM(E107:E110)</f>
        <v>52200.36</v>
      </c>
      <c r="F111" s="247">
        <f>SUM(F107:F109)</f>
        <v>53346.59</v>
      </c>
      <c r="G111" s="269">
        <f>SUM(G107:G110)</f>
        <v>52540</v>
      </c>
      <c r="H111" s="248">
        <f>SUM(H107:H110)</f>
        <v>55310</v>
      </c>
      <c r="I111" s="248">
        <f>SUM(I107:I109)</f>
        <v>0</v>
      </c>
      <c r="J111" s="248">
        <f>SUM(J107:J109)</f>
        <v>0</v>
      </c>
      <c r="K111" s="249">
        <f>SUM(K107:K109)</f>
        <v>0</v>
      </c>
      <c r="L111" s="17"/>
      <c r="M111" s="33"/>
      <c r="N111" s="17"/>
      <c r="O111" s="17"/>
      <c r="Q111" s="4"/>
      <c r="R111" s="17"/>
      <c r="S111" s="17"/>
      <c r="T111" s="17"/>
      <c r="U111" s="17"/>
      <c r="X111" s="2"/>
      <c r="Y111" s="2"/>
      <c r="Z111" s="2"/>
      <c r="AA111" s="2"/>
      <c r="AB111" s="2"/>
    </row>
    <row r="112" spans="1:28" ht="12.75">
      <c r="A112" s="292" t="s">
        <v>102</v>
      </c>
      <c r="B112" s="260"/>
      <c r="C112" s="260"/>
      <c r="D112" s="323" t="s">
        <v>103</v>
      </c>
      <c r="E112" s="310"/>
      <c r="F112" s="247"/>
      <c r="G112" s="269"/>
      <c r="H112" s="248"/>
      <c r="I112" s="248"/>
      <c r="J112" s="248"/>
      <c r="K112" s="249"/>
      <c r="L112" s="17"/>
      <c r="M112" s="33"/>
      <c r="N112" s="17"/>
      <c r="O112" s="17"/>
      <c r="Q112" s="4"/>
      <c r="R112" s="17"/>
      <c r="S112" s="17"/>
      <c r="T112" s="17"/>
      <c r="U112" s="17"/>
      <c r="X112" s="2"/>
      <c r="Y112" s="2"/>
      <c r="Z112" s="2"/>
      <c r="AA112" s="2"/>
      <c r="AB112" s="2"/>
    </row>
    <row r="113" spans="1:28" ht="12.75">
      <c r="A113" s="293"/>
      <c r="B113" s="259" t="s">
        <v>98</v>
      </c>
      <c r="C113" s="259">
        <v>610</v>
      </c>
      <c r="D113" s="324" t="s">
        <v>34</v>
      </c>
      <c r="E113" s="310">
        <v>17680.73</v>
      </c>
      <c r="F113" s="247">
        <v>17816.36</v>
      </c>
      <c r="G113" s="248">
        <v>18100</v>
      </c>
      <c r="H113" s="248">
        <v>19900</v>
      </c>
      <c r="I113" s="248">
        <v>21100</v>
      </c>
      <c r="J113" s="248">
        <v>21100</v>
      </c>
      <c r="K113" s="249">
        <v>21100</v>
      </c>
      <c r="L113" s="17"/>
      <c r="M113" s="33"/>
      <c r="N113" s="17"/>
      <c r="O113" s="17"/>
      <c r="Q113" s="4"/>
      <c r="R113" s="17"/>
      <c r="S113" s="17"/>
      <c r="T113" s="17"/>
      <c r="U113" s="17"/>
      <c r="X113" s="2"/>
      <c r="Y113" s="2"/>
      <c r="Z113" s="2"/>
      <c r="AA113" s="2"/>
      <c r="AB113" s="2"/>
    </row>
    <row r="114" spans="1:28" ht="12.75">
      <c r="A114" s="293"/>
      <c r="B114" s="259" t="s">
        <v>98</v>
      </c>
      <c r="C114" s="259">
        <v>620</v>
      </c>
      <c r="D114" s="324" t="s">
        <v>30</v>
      </c>
      <c r="E114" s="310">
        <v>5688.97</v>
      </c>
      <c r="F114" s="247">
        <v>5678.52</v>
      </c>
      <c r="G114" s="248">
        <v>5800</v>
      </c>
      <c r="H114" s="248">
        <v>6260</v>
      </c>
      <c r="I114" s="248">
        <v>7000</v>
      </c>
      <c r="J114" s="248">
        <v>7000</v>
      </c>
      <c r="K114" s="249">
        <v>7000</v>
      </c>
      <c r="L114" s="17"/>
      <c r="M114" s="33"/>
      <c r="N114" s="17"/>
      <c r="O114" s="17"/>
      <c r="Q114" s="4"/>
      <c r="R114" s="17"/>
      <c r="S114" s="17"/>
      <c r="T114" s="17"/>
      <c r="U114" s="17"/>
      <c r="X114" s="2"/>
      <c r="Y114" s="2"/>
      <c r="Z114" s="2"/>
      <c r="AA114" s="2"/>
      <c r="AB114" s="2"/>
    </row>
    <row r="115" spans="1:28" ht="12.75">
      <c r="A115" s="293"/>
      <c r="B115" s="259" t="s">
        <v>98</v>
      </c>
      <c r="C115" s="259">
        <v>630</v>
      </c>
      <c r="D115" s="324" t="s">
        <v>70</v>
      </c>
      <c r="E115" s="310">
        <v>3079.42</v>
      </c>
      <c r="F115" s="247">
        <v>1192.08</v>
      </c>
      <c r="G115" s="248">
        <v>5140</v>
      </c>
      <c r="H115" s="248">
        <v>5140</v>
      </c>
      <c r="I115" s="248">
        <v>4610</v>
      </c>
      <c r="J115" s="248">
        <v>4610</v>
      </c>
      <c r="K115" s="249">
        <v>4610</v>
      </c>
      <c r="L115" s="17"/>
      <c r="M115" s="33"/>
      <c r="N115" s="17"/>
      <c r="O115" s="17"/>
      <c r="Q115" s="4"/>
      <c r="R115" s="17"/>
      <c r="S115" s="17"/>
      <c r="T115" s="17"/>
      <c r="U115" s="17"/>
      <c r="X115" s="2"/>
      <c r="Y115" s="2"/>
      <c r="Z115" s="2"/>
      <c r="AA115" s="2"/>
      <c r="AB115" s="2"/>
    </row>
    <row r="116" spans="1:28" ht="12.75">
      <c r="A116" s="293"/>
      <c r="B116" s="259" t="s">
        <v>98</v>
      </c>
      <c r="C116" s="259">
        <v>640</v>
      </c>
      <c r="D116" s="529" t="s">
        <v>415</v>
      </c>
      <c r="E116" s="310"/>
      <c r="F116" s="247"/>
      <c r="G116" s="248"/>
      <c r="H116" s="248"/>
      <c r="I116" s="248"/>
      <c r="J116" s="248"/>
      <c r="K116" s="249"/>
      <c r="L116" s="17"/>
      <c r="M116" s="33"/>
      <c r="N116" s="17"/>
      <c r="O116" s="17"/>
      <c r="Q116" s="4"/>
      <c r="R116" s="17"/>
      <c r="S116" s="17"/>
      <c r="T116" s="17"/>
      <c r="U116" s="17"/>
      <c r="X116" s="2"/>
      <c r="Y116" s="2"/>
      <c r="Z116" s="2"/>
      <c r="AA116" s="2"/>
      <c r="AB116" s="2"/>
    </row>
    <row r="117" spans="1:28" ht="12.75">
      <c r="A117" s="481"/>
      <c r="B117" s="482"/>
      <c r="C117" s="482"/>
      <c r="D117" s="483" t="s">
        <v>26</v>
      </c>
      <c r="E117" s="310">
        <f aca="true" t="shared" si="27" ref="E117:K117">SUM(E113:E116)</f>
        <v>26449.120000000003</v>
      </c>
      <c r="F117" s="247">
        <f t="shared" si="27"/>
        <v>24686.96</v>
      </c>
      <c r="G117" s="248">
        <f t="shared" si="27"/>
        <v>29040</v>
      </c>
      <c r="H117" s="248">
        <f t="shared" si="27"/>
        <v>31300</v>
      </c>
      <c r="I117" s="248">
        <f t="shared" si="27"/>
        <v>32710</v>
      </c>
      <c r="J117" s="248">
        <f t="shared" si="27"/>
        <v>32710</v>
      </c>
      <c r="K117" s="248">
        <f t="shared" si="27"/>
        <v>32710</v>
      </c>
      <c r="L117" s="17"/>
      <c r="M117" s="33"/>
      <c r="N117" s="17"/>
      <c r="O117" s="17"/>
      <c r="Q117" s="4"/>
      <c r="R117" s="17"/>
      <c r="S117" s="17"/>
      <c r="T117" s="17"/>
      <c r="U117" s="17"/>
      <c r="X117" s="2"/>
      <c r="Y117" s="2"/>
      <c r="Z117" s="2"/>
      <c r="AA117" s="2"/>
      <c r="AB117" s="2"/>
    </row>
    <row r="118" spans="1:28" ht="12.75">
      <c r="A118" s="296" t="s">
        <v>104</v>
      </c>
      <c r="B118" s="272"/>
      <c r="C118" s="272"/>
      <c r="D118" s="326" t="s">
        <v>105</v>
      </c>
      <c r="E118" s="316">
        <f aca="true" t="shared" si="28" ref="E118:K118">E124+E130</f>
        <v>264912.57</v>
      </c>
      <c r="F118" s="265">
        <f t="shared" si="28"/>
        <v>367256.22000000003</v>
      </c>
      <c r="G118" s="266">
        <f t="shared" si="28"/>
        <v>294430</v>
      </c>
      <c r="H118" s="267">
        <f t="shared" si="28"/>
        <v>301591</v>
      </c>
      <c r="I118" s="267">
        <f t="shared" si="28"/>
        <v>237460</v>
      </c>
      <c r="J118" s="267">
        <f t="shared" si="28"/>
        <v>303400</v>
      </c>
      <c r="K118" s="301">
        <f t="shared" si="28"/>
        <v>308400</v>
      </c>
      <c r="L118" s="28"/>
      <c r="M118" s="40"/>
      <c r="N118" s="28"/>
      <c r="O118" s="28"/>
      <c r="Q118" s="6"/>
      <c r="R118" s="28"/>
      <c r="S118" s="28"/>
      <c r="T118" s="28"/>
      <c r="U118" s="28"/>
      <c r="X118" s="2"/>
      <c r="Y118" s="2"/>
      <c r="Z118" s="2"/>
      <c r="AA118" s="2"/>
      <c r="AB118" s="2"/>
    </row>
    <row r="119" spans="1:28" ht="12.75">
      <c r="A119" s="292" t="s">
        <v>106</v>
      </c>
      <c r="B119" s="259"/>
      <c r="C119" s="259"/>
      <c r="D119" s="323" t="s">
        <v>107</v>
      </c>
      <c r="E119" s="310"/>
      <c r="F119" s="247"/>
      <c r="G119" s="269"/>
      <c r="H119" s="248"/>
      <c r="I119" s="248"/>
      <c r="J119" s="248"/>
      <c r="K119" s="249"/>
      <c r="L119" s="17"/>
      <c r="M119" s="33"/>
      <c r="N119" s="17"/>
      <c r="O119" s="17"/>
      <c r="Q119" s="4"/>
      <c r="R119" s="17"/>
      <c r="S119" s="17"/>
      <c r="T119" s="17"/>
      <c r="U119" s="17"/>
      <c r="X119" s="2"/>
      <c r="Y119" s="2"/>
      <c r="Z119" s="2"/>
      <c r="AA119" s="2"/>
      <c r="AB119" s="2"/>
    </row>
    <row r="120" spans="1:28" ht="12.75">
      <c r="A120" s="293"/>
      <c r="B120" s="259" t="s">
        <v>108</v>
      </c>
      <c r="C120" s="259">
        <v>610</v>
      </c>
      <c r="D120" s="324" t="s">
        <v>34</v>
      </c>
      <c r="E120" s="310">
        <v>30647.53</v>
      </c>
      <c r="F120" s="247">
        <v>32174.73</v>
      </c>
      <c r="G120" s="248">
        <v>0</v>
      </c>
      <c r="H120" s="248">
        <v>3000</v>
      </c>
      <c r="I120" s="248">
        <v>4000</v>
      </c>
      <c r="J120" s="248">
        <v>4000</v>
      </c>
      <c r="K120" s="249">
        <v>4000</v>
      </c>
      <c r="L120" s="17"/>
      <c r="M120" s="33"/>
      <c r="N120" s="17"/>
      <c r="O120" s="17"/>
      <c r="Q120" s="4"/>
      <c r="R120" s="17"/>
      <c r="S120" s="17"/>
      <c r="T120" s="17"/>
      <c r="U120" s="17"/>
      <c r="X120" s="2"/>
      <c r="Y120" s="2"/>
      <c r="Z120" s="2"/>
      <c r="AA120" s="2"/>
      <c r="AB120" s="2"/>
    </row>
    <row r="121" spans="1:28" ht="12.75">
      <c r="A121" s="293"/>
      <c r="B121" s="259" t="s">
        <v>108</v>
      </c>
      <c r="C121" s="259">
        <v>620</v>
      </c>
      <c r="D121" s="324" t="s">
        <v>30</v>
      </c>
      <c r="E121" s="310">
        <v>11948.31</v>
      </c>
      <c r="F121" s="247">
        <v>11867.82</v>
      </c>
      <c r="G121" s="248">
        <v>0</v>
      </c>
      <c r="H121" s="248">
        <v>1100</v>
      </c>
      <c r="I121" s="248">
        <v>1400</v>
      </c>
      <c r="J121" s="248">
        <v>1400</v>
      </c>
      <c r="K121" s="249">
        <v>1400</v>
      </c>
      <c r="L121" s="17"/>
      <c r="M121" s="33"/>
      <c r="N121" s="17"/>
      <c r="O121" s="17"/>
      <c r="Q121" s="4"/>
      <c r="R121" s="17"/>
      <c r="S121" s="17"/>
      <c r="T121" s="17"/>
      <c r="U121" s="17"/>
      <c r="X121" s="2"/>
      <c r="Y121" s="2"/>
      <c r="Z121" s="2"/>
      <c r="AA121" s="2"/>
      <c r="AB121" s="2"/>
    </row>
    <row r="122" spans="1:28" ht="12.75">
      <c r="A122" s="293"/>
      <c r="B122" s="259" t="s">
        <v>108</v>
      </c>
      <c r="C122" s="259">
        <v>630</v>
      </c>
      <c r="D122" s="324" t="s">
        <v>70</v>
      </c>
      <c r="E122" s="313">
        <v>97111.07</v>
      </c>
      <c r="F122" s="708">
        <v>133374.28</v>
      </c>
      <c r="G122" s="269">
        <v>274000</v>
      </c>
      <c r="H122" s="269">
        <v>275161</v>
      </c>
      <c r="I122" s="269">
        <v>232060</v>
      </c>
      <c r="J122" s="269">
        <v>278000</v>
      </c>
      <c r="K122" s="295">
        <v>278000</v>
      </c>
      <c r="L122" s="16"/>
      <c r="N122" s="16"/>
      <c r="O122" s="16"/>
      <c r="Q122" s="9"/>
      <c r="R122" s="16"/>
      <c r="S122" s="16"/>
      <c r="T122" s="16"/>
      <c r="U122" s="16"/>
      <c r="X122" s="2"/>
      <c r="Y122" s="2"/>
      <c r="Z122" s="2"/>
      <c r="AA122" s="2"/>
      <c r="AB122" s="2"/>
    </row>
    <row r="123" spans="1:28" ht="12.75">
      <c r="A123" s="293"/>
      <c r="B123" s="259" t="s">
        <v>108</v>
      </c>
      <c r="C123" s="259">
        <v>640</v>
      </c>
      <c r="D123" s="529" t="s">
        <v>415</v>
      </c>
      <c r="E123" s="310">
        <v>118.6</v>
      </c>
      <c r="F123" s="247">
        <v>81.18</v>
      </c>
      <c r="G123" s="248"/>
      <c r="H123" s="248"/>
      <c r="I123" s="248"/>
      <c r="J123" s="248"/>
      <c r="K123" s="249"/>
      <c r="L123" s="17"/>
      <c r="M123" s="33"/>
      <c r="N123" s="17"/>
      <c r="O123" s="17"/>
      <c r="Q123" s="4"/>
      <c r="R123" s="17"/>
      <c r="S123" s="17"/>
      <c r="T123" s="17"/>
      <c r="U123" s="17"/>
      <c r="X123" s="2"/>
      <c r="Y123" s="2"/>
      <c r="Z123" s="2"/>
      <c r="AA123" s="2"/>
      <c r="AB123" s="2"/>
    </row>
    <row r="124" spans="1:28" ht="12.75">
      <c r="A124" s="481"/>
      <c r="B124" s="482"/>
      <c r="C124" s="482"/>
      <c r="D124" s="483" t="s">
        <v>26</v>
      </c>
      <c r="E124" s="310">
        <f aca="true" t="shared" si="29" ref="E124:K124">SUM(E120:E123)</f>
        <v>139825.51</v>
      </c>
      <c r="F124" s="247">
        <f t="shared" si="29"/>
        <v>177498.01</v>
      </c>
      <c r="G124" s="248">
        <f t="shared" si="29"/>
        <v>274000</v>
      </c>
      <c r="H124" s="248">
        <f t="shared" si="29"/>
        <v>279261</v>
      </c>
      <c r="I124" s="248">
        <f t="shared" si="29"/>
        <v>237460</v>
      </c>
      <c r="J124" s="248">
        <f t="shared" si="29"/>
        <v>283400</v>
      </c>
      <c r="K124" s="248">
        <f t="shared" si="29"/>
        <v>283400</v>
      </c>
      <c r="L124" s="17"/>
      <c r="M124" s="33"/>
      <c r="N124" s="17"/>
      <c r="O124" s="17"/>
      <c r="Q124" s="4"/>
      <c r="R124" s="17"/>
      <c r="S124" s="17"/>
      <c r="T124" s="17"/>
      <c r="U124" s="17"/>
      <c r="X124" s="2"/>
      <c r="Y124" s="2"/>
      <c r="Z124" s="2"/>
      <c r="AA124" s="2"/>
      <c r="AB124" s="2"/>
    </row>
    <row r="125" spans="1:28" ht="12.75">
      <c r="A125" s="292" t="s">
        <v>109</v>
      </c>
      <c r="B125" s="259"/>
      <c r="C125" s="259"/>
      <c r="D125" s="325" t="s">
        <v>110</v>
      </c>
      <c r="E125" s="310"/>
      <c r="F125" s="247"/>
      <c r="G125" s="269"/>
      <c r="H125" s="248"/>
      <c r="I125" s="248"/>
      <c r="J125" s="248"/>
      <c r="K125" s="249"/>
      <c r="L125" s="17"/>
      <c r="M125" s="33"/>
      <c r="N125" s="17"/>
      <c r="O125" s="17"/>
      <c r="Q125" s="4"/>
      <c r="R125" s="17"/>
      <c r="S125" s="17"/>
      <c r="T125" s="17"/>
      <c r="U125" s="17"/>
      <c r="X125" s="2"/>
      <c r="Y125" s="2"/>
      <c r="Z125" s="2"/>
      <c r="AA125" s="2"/>
      <c r="AB125" s="2"/>
    </row>
    <row r="126" spans="1:28" ht="12.75">
      <c r="A126" s="293"/>
      <c r="B126" s="259" t="s">
        <v>108</v>
      </c>
      <c r="C126" s="259">
        <v>610</v>
      </c>
      <c r="D126" s="324" t="s">
        <v>34</v>
      </c>
      <c r="E126" s="310">
        <v>59727.31</v>
      </c>
      <c r="F126" s="247">
        <v>62894.65</v>
      </c>
      <c r="G126" s="248">
        <v>3970</v>
      </c>
      <c r="H126" s="248">
        <v>5370</v>
      </c>
      <c r="I126" s="248"/>
      <c r="J126" s="248"/>
      <c r="K126" s="249"/>
      <c r="L126" s="17"/>
      <c r="M126" s="33"/>
      <c r="N126" s="17"/>
      <c r="O126" s="17"/>
      <c r="Q126" s="4"/>
      <c r="R126" s="17"/>
      <c r="S126" s="17"/>
      <c r="T126" s="17"/>
      <c r="U126" s="17"/>
      <c r="X126" s="2"/>
      <c r="Y126" s="2"/>
      <c r="Z126" s="2"/>
      <c r="AA126" s="2"/>
      <c r="AB126" s="2"/>
    </row>
    <row r="127" spans="1:28" ht="12.75">
      <c r="A127" s="293"/>
      <c r="B127" s="259" t="s">
        <v>108</v>
      </c>
      <c r="C127" s="259">
        <v>620</v>
      </c>
      <c r="D127" s="324" t="s">
        <v>30</v>
      </c>
      <c r="E127" s="313">
        <v>22317.99</v>
      </c>
      <c r="F127" s="708">
        <v>23546.71</v>
      </c>
      <c r="G127" s="269">
        <v>1400</v>
      </c>
      <c r="H127" s="269">
        <v>1900</v>
      </c>
      <c r="I127" s="269"/>
      <c r="J127" s="269"/>
      <c r="K127" s="295"/>
      <c r="L127" s="16"/>
      <c r="N127" s="16"/>
      <c r="O127" s="16"/>
      <c r="Q127" s="9"/>
      <c r="R127" s="16"/>
      <c r="S127" s="16"/>
      <c r="T127" s="16"/>
      <c r="U127" s="16"/>
      <c r="X127" s="2"/>
      <c r="Y127" s="2"/>
      <c r="Z127" s="2"/>
      <c r="AA127" s="2"/>
      <c r="AB127" s="2"/>
    </row>
    <row r="128" spans="1:28" ht="12.75">
      <c r="A128" s="293"/>
      <c r="B128" s="259" t="s">
        <v>108</v>
      </c>
      <c r="C128" s="259">
        <v>630</v>
      </c>
      <c r="D128" s="324" t="s">
        <v>70</v>
      </c>
      <c r="E128" s="310">
        <v>42665.88</v>
      </c>
      <c r="F128" s="247">
        <v>102367.35</v>
      </c>
      <c r="G128" s="248">
        <v>15060</v>
      </c>
      <c r="H128" s="248">
        <v>15060</v>
      </c>
      <c r="I128" s="248">
        <v>0</v>
      </c>
      <c r="J128" s="248">
        <v>20000</v>
      </c>
      <c r="K128" s="249">
        <v>25000</v>
      </c>
      <c r="L128" s="17"/>
      <c r="M128" s="33"/>
      <c r="N128" s="17"/>
      <c r="O128" s="17"/>
      <c r="Q128" s="4"/>
      <c r="R128" s="17"/>
      <c r="S128" s="17"/>
      <c r="T128" s="17"/>
      <c r="U128" s="17"/>
      <c r="X128" s="2"/>
      <c r="Y128" s="2"/>
      <c r="Z128" s="2"/>
      <c r="AA128" s="2"/>
      <c r="AB128" s="2"/>
    </row>
    <row r="129" spans="1:28" ht="12.75">
      <c r="A129" s="293"/>
      <c r="B129" s="259" t="s">
        <v>108</v>
      </c>
      <c r="C129" s="259">
        <v>640</v>
      </c>
      <c r="D129" s="529" t="s">
        <v>415</v>
      </c>
      <c r="E129" s="310">
        <v>375.88</v>
      </c>
      <c r="F129" s="247">
        <v>949.5</v>
      </c>
      <c r="G129" s="248"/>
      <c r="H129" s="248"/>
      <c r="I129" s="248"/>
      <c r="J129" s="248"/>
      <c r="K129" s="249"/>
      <c r="L129" s="17"/>
      <c r="M129" s="33"/>
      <c r="N129" s="17"/>
      <c r="O129" s="17"/>
      <c r="Q129" s="4"/>
      <c r="R129" s="17"/>
      <c r="S129" s="17"/>
      <c r="T129" s="17"/>
      <c r="U129" s="17"/>
      <c r="X129" s="2"/>
      <c r="Y129" s="2"/>
      <c r="Z129" s="2"/>
      <c r="AA129" s="2"/>
      <c r="AB129" s="2"/>
    </row>
    <row r="130" spans="1:28" ht="12.75">
      <c r="A130" s="481"/>
      <c r="B130" s="482"/>
      <c r="C130" s="482"/>
      <c r="D130" s="483" t="s">
        <v>26</v>
      </c>
      <c r="E130" s="310">
        <f aca="true" t="shared" si="30" ref="E130:K130">SUM(E126:E129)</f>
        <v>125087.06</v>
      </c>
      <c r="F130" s="247">
        <f t="shared" si="30"/>
        <v>189758.21000000002</v>
      </c>
      <c r="G130" s="248">
        <f t="shared" si="30"/>
        <v>20430</v>
      </c>
      <c r="H130" s="248">
        <f t="shared" si="30"/>
        <v>22330</v>
      </c>
      <c r="I130" s="248">
        <f t="shared" si="30"/>
        <v>0</v>
      </c>
      <c r="J130" s="248">
        <f t="shared" si="30"/>
        <v>20000</v>
      </c>
      <c r="K130" s="249">
        <f t="shared" si="30"/>
        <v>25000</v>
      </c>
      <c r="L130" s="17"/>
      <c r="M130" s="33"/>
      <c r="N130" s="17"/>
      <c r="O130" s="17"/>
      <c r="Q130" s="4"/>
      <c r="R130" s="17"/>
      <c r="S130" s="17"/>
      <c r="T130" s="17"/>
      <c r="U130" s="17"/>
      <c r="X130" s="2"/>
      <c r="Y130" s="2"/>
      <c r="Z130" s="2"/>
      <c r="AA130" s="2"/>
      <c r="AB130" s="2"/>
    </row>
    <row r="131" spans="1:28" ht="12.75">
      <c r="A131" s="296" t="s">
        <v>111</v>
      </c>
      <c r="B131" s="272"/>
      <c r="C131" s="272"/>
      <c r="D131" s="326" t="s">
        <v>112</v>
      </c>
      <c r="E131" s="316">
        <f aca="true" t="shared" si="31" ref="E131:K131">E134</f>
        <v>15916.3</v>
      </c>
      <c r="F131" s="265">
        <f t="shared" si="31"/>
        <v>18868.59</v>
      </c>
      <c r="G131" s="266">
        <f t="shared" si="31"/>
        <v>14500</v>
      </c>
      <c r="H131" s="267">
        <f t="shared" si="31"/>
        <v>14500</v>
      </c>
      <c r="I131" s="267">
        <f t="shared" si="31"/>
        <v>6000</v>
      </c>
      <c r="J131" s="267">
        <f t="shared" si="31"/>
        <v>16525</v>
      </c>
      <c r="K131" s="301">
        <f t="shared" si="31"/>
        <v>24000</v>
      </c>
      <c r="L131" s="28"/>
      <c r="M131" s="40"/>
      <c r="N131" s="28"/>
      <c r="O131" s="28"/>
      <c r="Q131" s="6"/>
      <c r="R131" s="28"/>
      <c r="S131" s="28"/>
      <c r="T131" s="28"/>
      <c r="U131" s="28"/>
      <c r="X131" s="2"/>
      <c r="Y131" s="2"/>
      <c r="Z131" s="2"/>
      <c r="AA131" s="2"/>
      <c r="AB131" s="2"/>
    </row>
    <row r="132" spans="1:28" ht="12.75">
      <c r="A132" s="303" t="s">
        <v>113</v>
      </c>
      <c r="B132" s="276"/>
      <c r="C132" s="276"/>
      <c r="D132" s="327" t="s">
        <v>114</v>
      </c>
      <c r="E132" s="317"/>
      <c r="F132" s="712"/>
      <c r="G132" s="279"/>
      <c r="H132" s="279"/>
      <c r="I132" s="279"/>
      <c r="J132" s="279"/>
      <c r="K132" s="304"/>
      <c r="L132" s="28"/>
      <c r="M132" s="40"/>
      <c r="N132" s="28"/>
      <c r="O132" s="28"/>
      <c r="Q132" s="6"/>
      <c r="R132" s="28"/>
      <c r="S132" s="28"/>
      <c r="T132" s="28"/>
      <c r="U132" s="28"/>
      <c r="X132" s="2"/>
      <c r="Y132" s="2"/>
      <c r="Z132" s="2"/>
      <c r="AA132" s="2"/>
      <c r="AB132" s="2"/>
    </row>
    <row r="133" spans="1:28" ht="12.75">
      <c r="A133" s="293"/>
      <c r="B133" s="259" t="s">
        <v>115</v>
      </c>
      <c r="C133" s="259">
        <v>630</v>
      </c>
      <c r="D133" s="324" t="s">
        <v>70</v>
      </c>
      <c r="E133" s="310">
        <v>15916.3</v>
      </c>
      <c r="F133" s="247">
        <v>18868.59</v>
      </c>
      <c r="G133" s="248">
        <v>14500</v>
      </c>
      <c r="H133" s="248">
        <v>14500</v>
      </c>
      <c r="I133" s="248">
        <v>6000</v>
      </c>
      <c r="J133" s="248">
        <v>16525</v>
      </c>
      <c r="K133" s="249">
        <v>24000</v>
      </c>
      <c r="L133" s="17"/>
      <c r="M133" s="33"/>
      <c r="N133" s="17"/>
      <c r="O133" s="17"/>
      <c r="Q133" s="4"/>
      <c r="R133" s="17"/>
      <c r="S133" s="17"/>
      <c r="T133" s="17"/>
      <c r="U133" s="17"/>
      <c r="X133" s="2"/>
      <c r="Y133" s="2"/>
      <c r="Z133" s="2"/>
      <c r="AA133" s="2"/>
      <c r="AB133" s="2"/>
    </row>
    <row r="134" spans="1:28" ht="12.75">
      <c r="A134" s="481"/>
      <c r="B134" s="482"/>
      <c r="C134" s="482"/>
      <c r="D134" s="483" t="s">
        <v>26</v>
      </c>
      <c r="E134" s="310">
        <f aca="true" t="shared" si="32" ref="E134:K134">SUM(E133:E133)</f>
        <v>15916.3</v>
      </c>
      <c r="F134" s="247">
        <f t="shared" si="32"/>
        <v>18868.59</v>
      </c>
      <c r="G134" s="248">
        <f t="shared" si="32"/>
        <v>14500</v>
      </c>
      <c r="H134" s="248">
        <f t="shared" si="32"/>
        <v>14500</v>
      </c>
      <c r="I134" s="248">
        <f t="shared" si="32"/>
        <v>6000</v>
      </c>
      <c r="J134" s="248">
        <f t="shared" si="32"/>
        <v>16525</v>
      </c>
      <c r="K134" s="249">
        <f t="shared" si="32"/>
        <v>24000</v>
      </c>
      <c r="L134" s="17"/>
      <c r="M134" s="33"/>
      <c r="N134" s="17"/>
      <c r="O134" s="17"/>
      <c r="Q134" s="4"/>
      <c r="R134" s="17"/>
      <c r="S134" s="17"/>
      <c r="T134" s="17"/>
      <c r="U134" s="17"/>
      <c r="X134" s="2"/>
      <c r="Y134" s="2"/>
      <c r="Z134" s="2"/>
      <c r="AA134" s="2"/>
      <c r="AB134" s="2"/>
    </row>
    <row r="135" spans="1:28" ht="12.75">
      <c r="A135" s="296" t="s">
        <v>116</v>
      </c>
      <c r="B135" s="272"/>
      <c r="C135" s="272"/>
      <c r="D135" s="326" t="s">
        <v>117</v>
      </c>
      <c r="E135" s="316">
        <f aca="true" t="shared" si="33" ref="E135:K135">E138</f>
        <v>1873.02</v>
      </c>
      <c r="F135" s="265">
        <f t="shared" si="33"/>
        <v>1641.61</v>
      </c>
      <c r="G135" s="266">
        <f t="shared" si="33"/>
        <v>2800</v>
      </c>
      <c r="H135" s="267">
        <f t="shared" si="33"/>
        <v>2800</v>
      </c>
      <c r="I135" s="267">
        <f t="shared" si="33"/>
        <v>3000</v>
      </c>
      <c r="J135" s="267">
        <f t="shared" si="33"/>
        <v>3000</v>
      </c>
      <c r="K135" s="301">
        <f t="shared" si="33"/>
        <v>3000</v>
      </c>
      <c r="L135" s="28"/>
      <c r="M135" s="40"/>
      <c r="N135" s="28"/>
      <c r="O135" s="28"/>
      <c r="Q135" s="6"/>
      <c r="R135" s="28"/>
      <c r="S135" s="28"/>
      <c r="T135" s="28"/>
      <c r="U135" s="28"/>
      <c r="X135" s="2"/>
      <c r="Y135" s="2"/>
      <c r="Z135" s="2"/>
      <c r="AA135" s="2"/>
      <c r="AB135" s="2"/>
    </row>
    <row r="136" spans="1:28" ht="12.75">
      <c r="A136" s="303" t="s">
        <v>118</v>
      </c>
      <c r="B136" s="276"/>
      <c r="C136" s="276"/>
      <c r="D136" s="327" t="s">
        <v>119</v>
      </c>
      <c r="E136" s="310"/>
      <c r="F136" s="247"/>
      <c r="G136" s="248"/>
      <c r="H136" s="248"/>
      <c r="I136" s="248"/>
      <c r="J136" s="248"/>
      <c r="K136" s="249"/>
      <c r="L136" s="17"/>
      <c r="M136" s="33"/>
      <c r="N136" s="17"/>
      <c r="O136" s="17"/>
      <c r="Q136" s="4"/>
      <c r="R136" s="17"/>
      <c r="S136" s="17"/>
      <c r="T136" s="17"/>
      <c r="U136" s="17"/>
      <c r="X136" s="2"/>
      <c r="Y136" s="2"/>
      <c r="Z136" s="2"/>
      <c r="AA136" s="2"/>
      <c r="AB136" s="2"/>
    </row>
    <row r="137" spans="1:28" ht="12.75">
      <c r="A137" s="300"/>
      <c r="B137" s="271" t="s">
        <v>115</v>
      </c>
      <c r="C137" s="280">
        <v>630</v>
      </c>
      <c r="D137" s="324" t="s">
        <v>70</v>
      </c>
      <c r="E137" s="310">
        <v>1873.02</v>
      </c>
      <c r="F137" s="247">
        <v>1641.61</v>
      </c>
      <c r="G137" s="248">
        <v>2800</v>
      </c>
      <c r="H137" s="248">
        <v>2800</v>
      </c>
      <c r="I137" s="248">
        <v>3000</v>
      </c>
      <c r="J137" s="248">
        <v>3000</v>
      </c>
      <c r="K137" s="249">
        <v>3000</v>
      </c>
      <c r="L137" s="32"/>
      <c r="M137" s="33"/>
      <c r="N137" s="17"/>
      <c r="O137" s="17"/>
      <c r="Q137" s="4"/>
      <c r="R137" s="17"/>
      <c r="S137" s="17"/>
      <c r="T137" s="17"/>
      <c r="U137" s="17"/>
      <c r="X137" s="2"/>
      <c r="Y137" s="2"/>
      <c r="Z137" s="2"/>
      <c r="AA137" s="2"/>
      <c r="AB137" s="2"/>
    </row>
    <row r="138" spans="1:28" ht="12.75">
      <c r="A138" s="528"/>
      <c r="B138" s="527"/>
      <c r="C138" s="526"/>
      <c r="D138" s="483" t="s">
        <v>26</v>
      </c>
      <c r="E138" s="313">
        <f aca="true" t="shared" si="34" ref="E138:K138">SUM(E137)</f>
        <v>1873.02</v>
      </c>
      <c r="F138" s="708">
        <f t="shared" si="34"/>
        <v>1641.61</v>
      </c>
      <c r="G138" s="269">
        <f t="shared" si="34"/>
        <v>2800</v>
      </c>
      <c r="H138" s="269">
        <f t="shared" si="34"/>
        <v>2800</v>
      </c>
      <c r="I138" s="269">
        <f t="shared" si="34"/>
        <v>3000</v>
      </c>
      <c r="J138" s="269">
        <f t="shared" si="34"/>
        <v>3000</v>
      </c>
      <c r="K138" s="295">
        <f t="shared" si="34"/>
        <v>3000</v>
      </c>
      <c r="L138" s="17"/>
      <c r="N138" s="16"/>
      <c r="O138" s="16"/>
      <c r="Q138" s="9"/>
      <c r="R138" s="16"/>
      <c r="S138" s="16"/>
      <c r="T138" s="16"/>
      <c r="U138" s="16"/>
      <c r="X138" s="2"/>
      <c r="Y138" s="2"/>
      <c r="Z138" s="2"/>
      <c r="AA138" s="2"/>
      <c r="AB138" s="2"/>
    </row>
    <row r="139" spans="1:28" ht="12.75">
      <c r="A139" s="296" t="s">
        <v>120</v>
      </c>
      <c r="B139" s="272"/>
      <c r="C139" s="272"/>
      <c r="D139" s="326" t="s">
        <v>121</v>
      </c>
      <c r="E139" s="318">
        <f>E148+E151+E157+E160</f>
        <v>174444.75</v>
      </c>
      <c r="F139" s="713">
        <f aca="true" t="shared" si="35" ref="F139:K139">F142+F148+F151+F157+F160</f>
        <v>179195.78000000003</v>
      </c>
      <c r="G139" s="281">
        <f t="shared" si="35"/>
        <v>223970</v>
      </c>
      <c r="H139" s="281">
        <f t="shared" si="35"/>
        <v>251123</v>
      </c>
      <c r="I139" s="281">
        <f t="shared" si="35"/>
        <v>309937</v>
      </c>
      <c r="J139" s="281">
        <f t="shared" si="35"/>
        <v>317437</v>
      </c>
      <c r="K139" s="281">
        <f t="shared" si="35"/>
        <v>317437</v>
      </c>
      <c r="L139" s="17"/>
      <c r="M139" s="42"/>
      <c r="N139" s="32"/>
      <c r="O139" s="32"/>
      <c r="Q139" s="23"/>
      <c r="R139" s="32"/>
      <c r="S139" s="32"/>
      <c r="T139" s="32"/>
      <c r="U139" s="32"/>
      <c r="X139" s="2"/>
      <c r="Y139" s="2"/>
      <c r="Z139" s="2"/>
      <c r="AA139" s="2"/>
      <c r="AB139" s="2"/>
    </row>
    <row r="140" spans="1:28" ht="12.75">
      <c r="A140" s="293" t="s">
        <v>296</v>
      </c>
      <c r="B140" s="259"/>
      <c r="C140" s="259"/>
      <c r="D140" s="323" t="s">
        <v>391</v>
      </c>
      <c r="E140" s="313"/>
      <c r="F140" s="708"/>
      <c r="G140" s="269"/>
      <c r="H140" s="269"/>
      <c r="I140" s="269"/>
      <c r="J140" s="269"/>
      <c r="K140" s="295"/>
      <c r="L140" s="17"/>
      <c r="N140" s="16"/>
      <c r="O140" s="16"/>
      <c r="R140" s="16"/>
      <c r="S140" s="16"/>
      <c r="T140" s="16"/>
      <c r="U140" s="16"/>
      <c r="X140" s="2"/>
      <c r="Y140" s="2"/>
      <c r="Z140" s="2"/>
      <c r="AA140" s="2"/>
      <c r="AB140" s="2"/>
    </row>
    <row r="141" spans="1:28" ht="12.75">
      <c r="A141" s="293"/>
      <c r="B141" s="259" t="s">
        <v>306</v>
      </c>
      <c r="C141" s="259">
        <v>630</v>
      </c>
      <c r="D141" s="324" t="s">
        <v>216</v>
      </c>
      <c r="E141" s="313"/>
      <c r="F141" s="708">
        <v>1900</v>
      </c>
      <c r="G141" s="269"/>
      <c r="H141" s="269"/>
      <c r="I141" s="269"/>
      <c r="J141" s="269"/>
      <c r="K141" s="295"/>
      <c r="L141" s="17"/>
      <c r="N141" s="16"/>
      <c r="O141" s="16"/>
      <c r="P141" s="44"/>
      <c r="Q141" s="45"/>
      <c r="R141" s="16"/>
      <c r="S141" s="16"/>
      <c r="T141" s="16"/>
      <c r="U141" s="16"/>
      <c r="X141" s="2"/>
      <c r="Y141" s="2"/>
      <c r="Z141" s="2"/>
      <c r="AA141" s="2"/>
      <c r="AB141" s="2"/>
    </row>
    <row r="142" spans="1:28" ht="12.75">
      <c r="A142" s="293"/>
      <c r="B142" s="259"/>
      <c r="C142" s="259"/>
      <c r="D142" s="324" t="s">
        <v>218</v>
      </c>
      <c r="E142" s="313"/>
      <c r="F142" s="708">
        <f>SUM(F141)</f>
        <v>1900</v>
      </c>
      <c r="G142" s="269"/>
      <c r="H142" s="269"/>
      <c r="I142" s="269"/>
      <c r="J142" s="269"/>
      <c r="K142" s="295"/>
      <c r="N142" s="16"/>
      <c r="O142" s="16"/>
      <c r="R142" s="16"/>
      <c r="S142" s="16"/>
      <c r="T142" s="16"/>
      <c r="U142" s="16"/>
      <c r="X142" s="2"/>
      <c r="Y142" s="2"/>
      <c r="Z142" s="2"/>
      <c r="AA142" s="2"/>
      <c r="AB142" s="2"/>
    </row>
    <row r="143" spans="1:28" ht="12.75">
      <c r="A143" s="293" t="s">
        <v>123</v>
      </c>
      <c r="B143" s="259"/>
      <c r="C143" s="259"/>
      <c r="D143" s="325" t="s">
        <v>124</v>
      </c>
      <c r="E143" s="313"/>
      <c r="F143" s="708"/>
      <c r="G143" s="269"/>
      <c r="H143" s="269"/>
      <c r="I143" s="269"/>
      <c r="J143" s="269"/>
      <c r="K143" s="295"/>
      <c r="L143" s="16"/>
      <c r="N143" s="16"/>
      <c r="O143" s="16"/>
      <c r="Q143" s="9"/>
      <c r="R143" s="16"/>
      <c r="S143" s="16"/>
      <c r="T143" s="16"/>
      <c r="U143" s="16"/>
      <c r="X143" s="2"/>
      <c r="Y143" s="2"/>
      <c r="Z143" s="2"/>
      <c r="AA143" s="2"/>
      <c r="AB143" s="2"/>
    </row>
    <row r="144" spans="1:28" ht="12.75">
      <c r="A144" s="293"/>
      <c r="B144" s="259" t="s">
        <v>204</v>
      </c>
      <c r="C144" s="259">
        <v>610</v>
      </c>
      <c r="D144" s="324" t="s">
        <v>34</v>
      </c>
      <c r="E144" s="313">
        <v>52842.17</v>
      </c>
      <c r="F144" s="708">
        <v>52189.55</v>
      </c>
      <c r="G144" s="269">
        <v>58700</v>
      </c>
      <c r="H144" s="269">
        <v>61400</v>
      </c>
      <c r="I144" s="269">
        <v>65000</v>
      </c>
      <c r="J144" s="269">
        <v>65000</v>
      </c>
      <c r="K144" s="295">
        <v>65000</v>
      </c>
      <c r="L144" s="17"/>
      <c r="M144" s="33"/>
      <c r="N144" s="17"/>
      <c r="O144" s="17"/>
      <c r="Q144" s="4"/>
      <c r="R144" s="17"/>
      <c r="S144" s="17"/>
      <c r="T144" s="17"/>
      <c r="U144" s="17"/>
      <c r="X144" s="2"/>
      <c r="Y144" s="2"/>
      <c r="Z144" s="2"/>
      <c r="AA144" s="2"/>
      <c r="AB144" s="2"/>
    </row>
    <row r="145" spans="1:28" ht="12.75">
      <c r="A145" s="293"/>
      <c r="B145" s="259" t="s">
        <v>204</v>
      </c>
      <c r="C145" s="259">
        <v>620</v>
      </c>
      <c r="D145" s="324" t="s">
        <v>30</v>
      </c>
      <c r="E145" s="313">
        <v>20396.26</v>
      </c>
      <c r="F145" s="708">
        <v>21715.49</v>
      </c>
      <c r="G145" s="269">
        <v>26600</v>
      </c>
      <c r="H145" s="269">
        <v>29423</v>
      </c>
      <c r="I145" s="269">
        <v>30422</v>
      </c>
      <c r="J145" s="269">
        <v>30422</v>
      </c>
      <c r="K145" s="295">
        <v>30422</v>
      </c>
      <c r="L145" s="17"/>
      <c r="M145" s="33"/>
      <c r="N145" s="17"/>
      <c r="O145" s="17"/>
      <c r="Q145" s="4"/>
      <c r="R145" s="17"/>
      <c r="S145" s="17"/>
      <c r="T145" s="17"/>
      <c r="U145" s="17"/>
      <c r="X145" s="2"/>
      <c r="Y145" s="2"/>
      <c r="Z145" s="2"/>
      <c r="AA145" s="2"/>
      <c r="AB145" s="2"/>
    </row>
    <row r="146" spans="1:28" ht="12.75">
      <c r="A146" s="293"/>
      <c r="B146" s="259" t="s">
        <v>204</v>
      </c>
      <c r="C146" s="259">
        <v>630</v>
      </c>
      <c r="D146" s="324" t="s">
        <v>70</v>
      </c>
      <c r="E146" s="313">
        <v>26650.6</v>
      </c>
      <c r="F146" s="708">
        <v>28460.280000000002</v>
      </c>
      <c r="G146" s="269">
        <v>49550</v>
      </c>
      <c r="H146" s="269">
        <v>51050</v>
      </c>
      <c r="I146" s="269">
        <v>59320</v>
      </c>
      <c r="J146" s="269">
        <v>59320</v>
      </c>
      <c r="K146" s="269">
        <v>59320</v>
      </c>
      <c r="Q146" s="4"/>
      <c r="R146" s="11"/>
      <c r="S146" s="11"/>
      <c r="T146" s="11"/>
      <c r="U146" s="11"/>
      <c r="X146" s="2"/>
      <c r="Y146" s="2"/>
      <c r="Z146" s="2"/>
      <c r="AA146" s="2"/>
      <c r="AB146" s="2"/>
    </row>
    <row r="147" spans="1:28" ht="12.75">
      <c r="A147" s="293"/>
      <c r="B147" s="259" t="s">
        <v>204</v>
      </c>
      <c r="C147" s="259">
        <v>640</v>
      </c>
      <c r="D147" s="529" t="s">
        <v>415</v>
      </c>
      <c r="E147" s="310">
        <v>140.3</v>
      </c>
      <c r="F147" s="247">
        <v>176.49</v>
      </c>
      <c r="G147" s="248">
        <v>100</v>
      </c>
      <c r="H147" s="248">
        <v>4200</v>
      </c>
      <c r="I147" s="248">
        <v>100</v>
      </c>
      <c r="J147" s="248">
        <v>100</v>
      </c>
      <c r="K147" s="249">
        <v>100</v>
      </c>
      <c r="L147" s="17"/>
      <c r="M147" s="33"/>
      <c r="N147" s="17"/>
      <c r="O147" s="17"/>
      <c r="P147" s="17"/>
      <c r="R147" s="17"/>
      <c r="S147" s="17"/>
      <c r="T147" s="17"/>
      <c r="U147" s="17"/>
      <c r="X147" s="2"/>
      <c r="Y147" s="2"/>
      <c r="Z147" s="2"/>
      <c r="AA147" s="2"/>
      <c r="AB147" s="2"/>
    </row>
    <row r="148" spans="1:28" ht="12.75">
      <c r="A148" s="481"/>
      <c r="B148" s="482"/>
      <c r="C148" s="482"/>
      <c r="D148" s="483" t="s">
        <v>26</v>
      </c>
      <c r="E148" s="310">
        <f aca="true" t="shared" si="36" ref="E148:K148">SUM(E144:E147)</f>
        <v>100029.33</v>
      </c>
      <c r="F148" s="247">
        <f t="shared" si="36"/>
        <v>102541.81000000001</v>
      </c>
      <c r="G148" s="248">
        <f t="shared" si="36"/>
        <v>134950</v>
      </c>
      <c r="H148" s="248">
        <f t="shared" si="36"/>
        <v>146073</v>
      </c>
      <c r="I148" s="248">
        <f t="shared" si="36"/>
        <v>154842</v>
      </c>
      <c r="J148" s="248">
        <f t="shared" si="36"/>
        <v>154842</v>
      </c>
      <c r="K148" s="249">
        <f t="shared" si="36"/>
        <v>154842</v>
      </c>
      <c r="L148" s="16"/>
      <c r="N148" s="16"/>
      <c r="O148" s="16"/>
      <c r="P148" s="16"/>
      <c r="Q148" s="9"/>
      <c r="R148" s="16"/>
      <c r="S148" s="16"/>
      <c r="T148" s="16"/>
      <c r="U148" s="16"/>
      <c r="X148" s="2"/>
      <c r="Y148" s="2"/>
      <c r="Z148" s="2"/>
      <c r="AA148" s="2"/>
      <c r="AB148" s="2"/>
    </row>
    <row r="149" spans="1:28" ht="12.75">
      <c r="A149" s="245" t="s">
        <v>127</v>
      </c>
      <c r="B149" s="275"/>
      <c r="C149" s="275"/>
      <c r="D149" s="325" t="s">
        <v>126</v>
      </c>
      <c r="E149" s="310"/>
      <c r="F149" s="247"/>
      <c r="G149" s="248"/>
      <c r="H149" s="248"/>
      <c r="I149" s="248"/>
      <c r="J149" s="248"/>
      <c r="K149" s="249"/>
      <c r="L149" s="28"/>
      <c r="M149" s="40"/>
      <c r="N149" s="28"/>
      <c r="O149" s="28"/>
      <c r="Q149" s="6"/>
      <c r="R149" s="28"/>
      <c r="S149" s="28"/>
      <c r="T149" s="28"/>
      <c r="U149" s="28"/>
      <c r="X149" s="2"/>
      <c r="Y149" s="2"/>
      <c r="Z149" s="2"/>
      <c r="AA149" s="2"/>
      <c r="AB149" s="2"/>
    </row>
    <row r="150" spans="1:28" ht="12.75">
      <c r="A150" s="245"/>
      <c r="B150" s="275" t="s">
        <v>125</v>
      </c>
      <c r="C150" s="275">
        <v>640</v>
      </c>
      <c r="D150" s="529" t="s">
        <v>415</v>
      </c>
      <c r="E150" s="310">
        <v>1272.05</v>
      </c>
      <c r="F150" s="247">
        <v>0</v>
      </c>
      <c r="G150" s="248">
        <v>2535</v>
      </c>
      <c r="H150" s="248">
        <v>2535</v>
      </c>
      <c r="I150" s="248">
        <v>2500</v>
      </c>
      <c r="J150" s="248">
        <v>3000</v>
      </c>
      <c r="K150" s="249">
        <v>3000</v>
      </c>
      <c r="Q150" s="6"/>
      <c r="R150" s="11"/>
      <c r="S150" s="11"/>
      <c r="T150" s="11"/>
      <c r="U150" s="11"/>
      <c r="X150" s="2"/>
      <c r="Y150" s="2"/>
      <c r="Z150" s="2"/>
      <c r="AA150" s="2"/>
      <c r="AB150" s="2"/>
    </row>
    <row r="151" spans="1:28" ht="12.75">
      <c r="A151" s="524"/>
      <c r="B151" s="493"/>
      <c r="C151" s="493"/>
      <c r="D151" s="522" t="s">
        <v>26</v>
      </c>
      <c r="E151" s="310">
        <f aca="true" t="shared" si="37" ref="E151:K151">SUM(E150)</f>
        <v>1272.05</v>
      </c>
      <c r="F151" s="247">
        <f t="shared" si="37"/>
        <v>0</v>
      </c>
      <c r="G151" s="248">
        <f t="shared" si="37"/>
        <v>2535</v>
      </c>
      <c r="H151" s="248">
        <f t="shared" si="37"/>
        <v>2535</v>
      </c>
      <c r="I151" s="248">
        <f t="shared" si="37"/>
        <v>2500</v>
      </c>
      <c r="J151" s="248">
        <f t="shared" si="37"/>
        <v>3000</v>
      </c>
      <c r="K151" s="249">
        <f t="shared" si="37"/>
        <v>3000</v>
      </c>
      <c r="L151" s="17"/>
      <c r="M151" s="33"/>
      <c r="N151" s="17"/>
      <c r="O151" s="17"/>
      <c r="Q151" s="4"/>
      <c r="R151" s="17"/>
      <c r="S151" s="17"/>
      <c r="T151" s="17"/>
      <c r="U151" s="17"/>
      <c r="X151" s="2"/>
      <c r="Y151" s="2"/>
      <c r="Z151" s="2"/>
      <c r="AA151" s="2"/>
      <c r="AB151" s="2"/>
    </row>
    <row r="152" spans="1:28" ht="12.75">
      <c r="A152" s="302" t="s">
        <v>128</v>
      </c>
      <c r="B152" s="275"/>
      <c r="C152" s="275"/>
      <c r="D152" s="325" t="s">
        <v>129</v>
      </c>
      <c r="E152" s="313"/>
      <c r="F152" s="708"/>
      <c r="G152" s="269"/>
      <c r="H152" s="269"/>
      <c r="I152" s="269"/>
      <c r="J152" s="269"/>
      <c r="K152" s="295"/>
      <c r="L152" s="17"/>
      <c r="M152" s="33"/>
      <c r="N152" s="17"/>
      <c r="O152" s="17"/>
      <c r="Q152" s="4"/>
      <c r="R152" s="17"/>
      <c r="S152" s="17"/>
      <c r="T152" s="17"/>
      <c r="U152" s="17"/>
      <c r="X152" s="2"/>
      <c r="Y152" s="2"/>
      <c r="Z152" s="2"/>
      <c r="AA152" s="2"/>
      <c r="AB152" s="2"/>
    </row>
    <row r="153" spans="1:28" ht="12.75">
      <c r="A153" s="245"/>
      <c r="B153" s="259" t="s">
        <v>201</v>
      </c>
      <c r="C153" s="275">
        <v>610</v>
      </c>
      <c r="D153" s="328" t="s">
        <v>34</v>
      </c>
      <c r="E153" s="310">
        <v>14440.54</v>
      </c>
      <c r="F153" s="247">
        <v>15918.62</v>
      </c>
      <c r="G153" s="248">
        <v>17700</v>
      </c>
      <c r="H153" s="248">
        <v>17630</v>
      </c>
      <c r="I153" s="248">
        <v>19800</v>
      </c>
      <c r="J153" s="248">
        <v>19800</v>
      </c>
      <c r="K153" s="249">
        <v>19800</v>
      </c>
      <c r="L153" s="17"/>
      <c r="M153" s="33"/>
      <c r="N153" s="17"/>
      <c r="O153" s="17"/>
      <c r="Q153" s="4"/>
      <c r="R153" s="17"/>
      <c r="S153" s="17"/>
      <c r="T153" s="17"/>
      <c r="U153" s="17"/>
      <c r="X153" s="2"/>
      <c r="Y153" s="2"/>
      <c r="Z153" s="2"/>
      <c r="AA153" s="2"/>
      <c r="AB153" s="2"/>
    </row>
    <row r="154" spans="1:28" ht="12.75">
      <c r="A154" s="245"/>
      <c r="B154" s="259" t="s">
        <v>201</v>
      </c>
      <c r="C154" s="275">
        <v>620</v>
      </c>
      <c r="D154" s="328" t="s">
        <v>30</v>
      </c>
      <c r="E154" s="313">
        <v>4546.52</v>
      </c>
      <c r="F154" s="708">
        <v>5088.07</v>
      </c>
      <c r="G154" s="269">
        <v>6200</v>
      </c>
      <c r="H154" s="269">
        <v>6200</v>
      </c>
      <c r="I154" s="269">
        <v>7500</v>
      </c>
      <c r="J154" s="269">
        <v>7500</v>
      </c>
      <c r="K154" s="295">
        <v>7500</v>
      </c>
      <c r="L154" s="28"/>
      <c r="M154" s="40"/>
      <c r="N154" s="28"/>
      <c r="O154" s="28"/>
      <c r="Q154" s="6"/>
      <c r="R154" s="28"/>
      <c r="S154" s="28"/>
      <c r="T154" s="28"/>
      <c r="U154" s="28"/>
      <c r="X154" s="2"/>
      <c r="Y154" s="2"/>
      <c r="Z154" s="2"/>
      <c r="AA154" s="2"/>
      <c r="AB154" s="2"/>
    </row>
    <row r="155" spans="1:28" ht="12.75">
      <c r="A155" s="245"/>
      <c r="B155" s="259" t="s">
        <v>201</v>
      </c>
      <c r="C155" s="275">
        <v>630</v>
      </c>
      <c r="D155" s="328" t="s">
        <v>70</v>
      </c>
      <c r="E155" s="310">
        <v>1523.31</v>
      </c>
      <c r="F155" s="247">
        <v>1422.28</v>
      </c>
      <c r="G155" s="248">
        <v>2095</v>
      </c>
      <c r="H155" s="248">
        <v>2095</v>
      </c>
      <c r="I155" s="248">
        <v>2295</v>
      </c>
      <c r="J155" s="248">
        <v>2295</v>
      </c>
      <c r="K155" s="249">
        <v>2295</v>
      </c>
      <c r="Q155" s="4"/>
      <c r="R155" s="11"/>
      <c r="S155" s="11"/>
      <c r="T155" s="11"/>
      <c r="U155" s="11"/>
      <c r="X155" s="2"/>
      <c r="Y155" s="2"/>
      <c r="Z155" s="2"/>
      <c r="AA155" s="2"/>
      <c r="AB155" s="2"/>
    </row>
    <row r="156" spans="1:28" ht="12.75">
      <c r="A156" s="524"/>
      <c r="B156" s="482"/>
      <c r="C156" s="275">
        <v>640</v>
      </c>
      <c r="D156" s="529" t="s">
        <v>415</v>
      </c>
      <c r="E156" s="310"/>
      <c r="F156" s="247"/>
      <c r="G156" s="248"/>
      <c r="H156" s="248">
        <v>320</v>
      </c>
      <c r="I156" s="248"/>
      <c r="J156" s="248"/>
      <c r="K156" s="249"/>
      <c r="Q156" s="4"/>
      <c r="R156" s="11"/>
      <c r="S156" s="11"/>
      <c r="T156" s="11"/>
      <c r="U156" s="11"/>
      <c r="X156" s="2"/>
      <c r="Y156" s="2"/>
      <c r="Z156" s="2"/>
      <c r="AA156" s="2"/>
      <c r="AB156" s="2"/>
    </row>
    <row r="157" spans="1:28" ht="12.75">
      <c r="A157" s="481"/>
      <c r="B157" s="482"/>
      <c r="C157" s="493"/>
      <c r="D157" s="483" t="s">
        <v>26</v>
      </c>
      <c r="E157" s="310">
        <f>SUM(E153:E155)</f>
        <v>20510.370000000003</v>
      </c>
      <c r="F157" s="247">
        <f>SUM(F153:F155)</f>
        <v>22428.97</v>
      </c>
      <c r="G157" s="248">
        <f>SUM(G153:G155)</f>
        <v>25995</v>
      </c>
      <c r="H157" s="248">
        <f>SUM(H153:H156)</f>
        <v>26245</v>
      </c>
      <c r="I157" s="248">
        <f>SUM(I153:I156)</f>
        <v>29595</v>
      </c>
      <c r="J157" s="248">
        <f>SUM(J153:J156)</f>
        <v>29595</v>
      </c>
      <c r="K157" s="248">
        <f>SUM(K153:K156)</f>
        <v>29595</v>
      </c>
      <c r="L157" s="17"/>
      <c r="M157" s="33"/>
      <c r="N157" s="17"/>
      <c r="O157" s="17"/>
      <c r="Q157" s="4"/>
      <c r="R157" s="17"/>
      <c r="S157" s="17"/>
      <c r="T157" s="17"/>
      <c r="U157" s="17"/>
      <c r="X157" s="2"/>
      <c r="Y157" s="2"/>
      <c r="Z157" s="2"/>
      <c r="AA157" s="2"/>
      <c r="AB157" s="2"/>
    </row>
    <row r="158" spans="1:28" ht="12.75">
      <c r="A158" s="292" t="s">
        <v>130</v>
      </c>
      <c r="B158" s="259"/>
      <c r="C158" s="259"/>
      <c r="D158" s="325" t="s">
        <v>131</v>
      </c>
      <c r="E158" s="310"/>
      <c r="F158" s="708"/>
      <c r="G158" s="269"/>
      <c r="H158" s="269"/>
      <c r="I158" s="269"/>
      <c r="J158" s="269"/>
      <c r="K158" s="295"/>
      <c r="L158" s="17"/>
      <c r="M158" s="33"/>
      <c r="N158" s="17"/>
      <c r="O158" s="17"/>
      <c r="Q158" s="4"/>
      <c r="R158" s="17"/>
      <c r="S158" s="17"/>
      <c r="T158" s="17"/>
      <c r="U158" s="17"/>
      <c r="X158" s="2"/>
      <c r="Y158" s="2"/>
      <c r="Z158" s="2"/>
      <c r="AA158" s="2"/>
      <c r="AB158" s="2"/>
    </row>
    <row r="159" spans="1:28" ht="12.75">
      <c r="A159" s="293"/>
      <c r="B159" s="259" t="s">
        <v>122</v>
      </c>
      <c r="C159" s="259">
        <v>640</v>
      </c>
      <c r="D159" s="529" t="s">
        <v>415</v>
      </c>
      <c r="E159" s="310">
        <v>52633</v>
      </c>
      <c r="F159" s="247">
        <v>52325</v>
      </c>
      <c r="G159" s="248">
        <v>60490</v>
      </c>
      <c r="H159" s="248">
        <v>76270</v>
      </c>
      <c r="I159" s="248">
        <v>123000</v>
      </c>
      <c r="J159" s="248">
        <v>130000</v>
      </c>
      <c r="K159" s="249">
        <v>130000</v>
      </c>
      <c r="L159" s="17"/>
      <c r="M159" s="33"/>
      <c r="N159" s="17"/>
      <c r="O159" s="17"/>
      <c r="Q159" s="4"/>
      <c r="R159" s="17"/>
      <c r="S159" s="17"/>
      <c r="T159" s="17"/>
      <c r="U159" s="17"/>
      <c r="X159" s="2"/>
      <c r="Y159" s="2"/>
      <c r="Z159" s="2"/>
      <c r="AA159" s="2"/>
      <c r="AB159" s="2"/>
    </row>
    <row r="160" spans="1:28" ht="12.75">
      <c r="A160" s="481"/>
      <c r="B160" s="482"/>
      <c r="C160" s="482"/>
      <c r="D160" s="483" t="s">
        <v>26</v>
      </c>
      <c r="E160" s="313">
        <f aca="true" t="shared" si="38" ref="E160:K160">SUM(E159)</f>
        <v>52633</v>
      </c>
      <c r="F160" s="708">
        <f t="shared" si="38"/>
        <v>52325</v>
      </c>
      <c r="G160" s="269">
        <f t="shared" si="38"/>
        <v>60490</v>
      </c>
      <c r="H160" s="269">
        <f t="shared" si="38"/>
        <v>76270</v>
      </c>
      <c r="I160" s="269">
        <f t="shared" si="38"/>
        <v>123000</v>
      </c>
      <c r="J160" s="269">
        <f t="shared" si="38"/>
        <v>130000</v>
      </c>
      <c r="K160" s="295">
        <f t="shared" si="38"/>
        <v>130000</v>
      </c>
      <c r="L160" s="17"/>
      <c r="M160" s="33"/>
      <c r="N160" s="17"/>
      <c r="O160" s="17"/>
      <c r="Q160" s="4"/>
      <c r="R160" s="17"/>
      <c r="S160" s="17"/>
      <c r="T160" s="17"/>
      <c r="U160" s="17"/>
      <c r="X160" s="2"/>
      <c r="Y160" s="2"/>
      <c r="Z160" s="2"/>
      <c r="AA160" s="2"/>
      <c r="AB160" s="2"/>
    </row>
    <row r="161" spans="1:28" ht="12.75">
      <c r="A161" s="296" t="s">
        <v>132</v>
      </c>
      <c r="B161" s="272"/>
      <c r="C161" s="272"/>
      <c r="D161" s="326" t="s">
        <v>133</v>
      </c>
      <c r="E161" s="316">
        <f aca="true" t="shared" si="39" ref="E161:K161">E165</f>
        <v>51551.19</v>
      </c>
      <c r="F161" s="265">
        <f>F165</f>
        <v>61877.57</v>
      </c>
      <c r="G161" s="266">
        <f t="shared" si="39"/>
        <v>64000</v>
      </c>
      <c r="H161" s="267">
        <f t="shared" si="39"/>
        <v>70500</v>
      </c>
      <c r="I161" s="267">
        <f t="shared" si="39"/>
        <v>67000</v>
      </c>
      <c r="J161" s="267">
        <f t="shared" si="39"/>
        <v>72000</v>
      </c>
      <c r="K161" s="301">
        <f t="shared" si="39"/>
        <v>75000</v>
      </c>
      <c r="L161" s="17"/>
      <c r="M161" s="33"/>
      <c r="N161" s="17"/>
      <c r="O161" s="17"/>
      <c r="Q161" s="4"/>
      <c r="R161" s="17"/>
      <c r="S161" s="17"/>
      <c r="T161" s="17"/>
      <c r="U161" s="17"/>
      <c r="X161" s="2"/>
      <c r="Y161" s="2"/>
      <c r="Z161" s="2"/>
      <c r="AA161" s="2"/>
      <c r="AB161" s="2"/>
    </row>
    <row r="162" spans="1:28" ht="12.75">
      <c r="A162" s="292" t="s">
        <v>134</v>
      </c>
      <c r="B162" s="259"/>
      <c r="C162" s="259"/>
      <c r="D162" s="325" t="s">
        <v>135</v>
      </c>
      <c r="E162" s="317"/>
      <c r="F162" s="708"/>
      <c r="G162" s="269"/>
      <c r="H162" s="269"/>
      <c r="I162" s="269"/>
      <c r="J162" s="269"/>
      <c r="K162" s="295"/>
      <c r="N162" s="17"/>
      <c r="O162" s="17"/>
      <c r="Q162" s="4"/>
      <c r="R162" s="17"/>
      <c r="S162" s="17"/>
      <c r="T162" s="17"/>
      <c r="U162" s="17"/>
      <c r="X162" s="2"/>
      <c r="Y162" s="2"/>
      <c r="Z162" s="2"/>
      <c r="AA162" s="2"/>
      <c r="AB162" s="2"/>
    </row>
    <row r="163" spans="1:28" ht="12.75">
      <c r="A163" s="293"/>
      <c r="B163" s="259" t="s">
        <v>136</v>
      </c>
      <c r="C163" s="259">
        <v>640</v>
      </c>
      <c r="D163" s="324" t="s">
        <v>137</v>
      </c>
      <c r="E163" s="310">
        <v>24551.19</v>
      </c>
      <c r="F163" s="247">
        <v>34877.57</v>
      </c>
      <c r="G163" s="248">
        <v>37000</v>
      </c>
      <c r="H163" s="248">
        <v>37000</v>
      </c>
      <c r="I163" s="248">
        <v>35000</v>
      </c>
      <c r="J163" s="248">
        <v>40000</v>
      </c>
      <c r="K163" s="249">
        <v>43000</v>
      </c>
      <c r="L163" s="17"/>
      <c r="M163" s="33"/>
      <c r="N163" s="16"/>
      <c r="O163" s="16"/>
      <c r="Q163" s="4"/>
      <c r="R163" s="16"/>
      <c r="S163" s="16"/>
      <c r="T163" s="16"/>
      <c r="U163" s="16"/>
      <c r="X163" s="2"/>
      <c r="Y163" s="2"/>
      <c r="Z163" s="2"/>
      <c r="AA163" s="2"/>
      <c r="AB163" s="2"/>
    </row>
    <row r="164" spans="1:28" ht="12.75">
      <c r="A164" s="293"/>
      <c r="B164" s="259" t="s">
        <v>136</v>
      </c>
      <c r="C164" s="259">
        <v>640</v>
      </c>
      <c r="D164" s="324" t="s">
        <v>439</v>
      </c>
      <c r="E164" s="310">
        <v>27000</v>
      </c>
      <c r="F164" s="247">
        <v>27000</v>
      </c>
      <c r="G164" s="248">
        <v>27000</v>
      </c>
      <c r="H164" s="248">
        <v>33500</v>
      </c>
      <c r="I164" s="248">
        <v>32000</v>
      </c>
      <c r="J164" s="248">
        <v>32000</v>
      </c>
      <c r="K164" s="249">
        <v>32000</v>
      </c>
      <c r="L164" s="17"/>
      <c r="M164" s="33"/>
      <c r="N164" s="17"/>
      <c r="O164" s="17"/>
      <c r="Q164" s="4"/>
      <c r="R164" s="17"/>
      <c r="S164" s="17"/>
      <c r="T164" s="17"/>
      <c r="U164" s="17"/>
      <c r="X164" s="2"/>
      <c r="Y164" s="2"/>
      <c r="Z164" s="2"/>
      <c r="AA164" s="2"/>
      <c r="AB164" s="2"/>
    </row>
    <row r="165" spans="1:28" ht="12.75">
      <c r="A165" s="523"/>
      <c r="B165" s="503"/>
      <c r="C165" s="503"/>
      <c r="D165" s="522" t="s">
        <v>26</v>
      </c>
      <c r="E165" s="310">
        <f aca="true" t="shared" si="40" ref="E165:K165">SUM(E163:E164)</f>
        <v>51551.19</v>
      </c>
      <c r="F165" s="247">
        <f t="shared" si="40"/>
        <v>61877.57</v>
      </c>
      <c r="G165" s="248">
        <f t="shared" si="40"/>
        <v>64000</v>
      </c>
      <c r="H165" s="248">
        <f t="shared" si="40"/>
        <v>70500</v>
      </c>
      <c r="I165" s="248">
        <f t="shared" si="40"/>
        <v>67000</v>
      </c>
      <c r="J165" s="248">
        <f t="shared" si="40"/>
        <v>72000</v>
      </c>
      <c r="K165" s="249">
        <f t="shared" si="40"/>
        <v>75000</v>
      </c>
      <c r="L165" s="17"/>
      <c r="M165" s="33"/>
      <c r="N165" s="17"/>
      <c r="O165" s="17"/>
      <c r="Q165" s="4"/>
      <c r="R165" s="17"/>
      <c r="S165" s="17"/>
      <c r="T165" s="17"/>
      <c r="U165" s="17"/>
      <c r="X165" s="2"/>
      <c r="Y165" s="2"/>
      <c r="Z165" s="2"/>
      <c r="AA165" s="2"/>
      <c r="AB165" s="2"/>
    </row>
    <row r="166" spans="1:28" ht="12.75">
      <c r="A166" s="296" t="s">
        <v>138</v>
      </c>
      <c r="B166" s="272"/>
      <c r="C166" s="272"/>
      <c r="D166" s="326" t="s">
        <v>139</v>
      </c>
      <c r="E166" s="316">
        <f aca="true" t="shared" si="41" ref="E166:K166">E169+E175+E179+E183</f>
        <v>181252.03</v>
      </c>
      <c r="F166" s="265">
        <f t="shared" si="41"/>
        <v>145515.09</v>
      </c>
      <c r="G166" s="267">
        <f t="shared" si="41"/>
        <v>195180</v>
      </c>
      <c r="H166" s="267">
        <f t="shared" si="41"/>
        <v>233913</v>
      </c>
      <c r="I166" s="267">
        <f t="shared" si="41"/>
        <v>201715</v>
      </c>
      <c r="J166" s="267">
        <f t="shared" si="41"/>
        <v>217055</v>
      </c>
      <c r="K166" s="267">
        <f t="shared" si="41"/>
        <v>227055</v>
      </c>
      <c r="L166" s="17"/>
      <c r="M166" s="33"/>
      <c r="N166" s="17"/>
      <c r="O166" s="17"/>
      <c r="Q166" s="4"/>
      <c r="R166" s="17"/>
      <c r="S166" s="17"/>
      <c r="T166" s="17"/>
      <c r="U166" s="17"/>
      <c r="X166" s="2"/>
      <c r="Y166" s="2"/>
      <c r="Z166" s="2"/>
      <c r="AA166" s="2"/>
      <c r="AB166" s="2"/>
    </row>
    <row r="167" spans="1:28" ht="12.75">
      <c r="A167" s="292" t="s">
        <v>140</v>
      </c>
      <c r="B167" s="259"/>
      <c r="C167" s="259"/>
      <c r="D167" s="325" t="s">
        <v>141</v>
      </c>
      <c r="E167" s="310"/>
      <c r="F167" s="708"/>
      <c r="G167" s="269"/>
      <c r="H167" s="269"/>
      <c r="I167" s="269"/>
      <c r="J167" s="269"/>
      <c r="K167" s="295"/>
      <c r="L167" s="17"/>
      <c r="M167" s="33"/>
      <c r="N167" s="17"/>
      <c r="O167" s="17"/>
      <c r="Q167" s="4"/>
      <c r="R167" s="17"/>
      <c r="S167" s="17"/>
      <c r="T167" s="17"/>
      <c r="U167" s="17"/>
      <c r="X167" s="2"/>
      <c r="Y167" s="2"/>
      <c r="Z167" s="2"/>
      <c r="AA167" s="2"/>
      <c r="AB167" s="2"/>
    </row>
    <row r="168" spans="1:28" ht="12.75">
      <c r="A168" s="293"/>
      <c r="B168" s="259" t="s">
        <v>203</v>
      </c>
      <c r="C168" s="259">
        <v>630</v>
      </c>
      <c r="D168" s="324" t="s">
        <v>244</v>
      </c>
      <c r="E168" s="310">
        <v>0</v>
      </c>
      <c r="F168" s="247">
        <v>2973.87</v>
      </c>
      <c r="G168" s="248">
        <v>29000</v>
      </c>
      <c r="H168" s="248">
        <v>36511</v>
      </c>
      <c r="I168" s="248">
        <v>20000</v>
      </c>
      <c r="J168" s="248">
        <v>30000</v>
      </c>
      <c r="K168" s="249">
        <v>40000</v>
      </c>
      <c r="L168" s="16"/>
      <c r="Q168" s="4"/>
      <c r="R168" s="11"/>
      <c r="S168" s="11"/>
      <c r="T168" s="11"/>
      <c r="U168" s="11"/>
      <c r="X168" s="2"/>
      <c r="Y168" s="2"/>
      <c r="Z168" s="2"/>
      <c r="AA168" s="2"/>
      <c r="AB168" s="2"/>
    </row>
    <row r="169" spans="1:28" ht="12.75">
      <c r="A169" s="481"/>
      <c r="B169" s="482"/>
      <c r="C169" s="482"/>
      <c r="D169" s="483" t="s">
        <v>26</v>
      </c>
      <c r="E169" s="310">
        <f aca="true" t="shared" si="42" ref="E169:K169">SUM(E168)</f>
        <v>0</v>
      </c>
      <c r="F169" s="247">
        <f t="shared" si="42"/>
        <v>2973.87</v>
      </c>
      <c r="G169" s="248">
        <f t="shared" si="42"/>
        <v>29000</v>
      </c>
      <c r="H169" s="248">
        <f t="shared" si="42"/>
        <v>36511</v>
      </c>
      <c r="I169" s="248">
        <f t="shared" si="42"/>
        <v>20000</v>
      </c>
      <c r="J169" s="248">
        <f t="shared" si="42"/>
        <v>30000</v>
      </c>
      <c r="K169" s="249">
        <f t="shared" si="42"/>
        <v>40000</v>
      </c>
      <c r="L169" s="17"/>
      <c r="M169" s="33"/>
      <c r="N169" s="17"/>
      <c r="O169" s="17"/>
      <c r="Q169" s="4"/>
      <c r="R169" s="17"/>
      <c r="S169" s="17"/>
      <c r="T169" s="17"/>
      <c r="U169" s="17"/>
      <c r="X169" s="2"/>
      <c r="Y169" s="2"/>
      <c r="Z169" s="2"/>
      <c r="AA169" s="2"/>
      <c r="AB169" s="2"/>
    </row>
    <row r="170" spans="1:28" ht="12.75">
      <c r="A170" s="292" t="s">
        <v>142</v>
      </c>
      <c r="B170" s="259"/>
      <c r="C170" s="259"/>
      <c r="D170" s="325" t="s">
        <v>215</v>
      </c>
      <c r="E170" s="310"/>
      <c r="F170" s="247"/>
      <c r="G170" s="248"/>
      <c r="H170" s="248"/>
      <c r="I170" s="248"/>
      <c r="J170" s="248"/>
      <c r="K170" s="249"/>
      <c r="L170" s="17"/>
      <c r="M170" s="33"/>
      <c r="N170" s="17"/>
      <c r="O170" s="17"/>
      <c r="Q170" s="4"/>
      <c r="R170" s="17"/>
      <c r="S170" s="17"/>
      <c r="T170" s="17"/>
      <c r="U170" s="17"/>
      <c r="X170" s="2"/>
      <c r="Y170" s="2"/>
      <c r="Z170" s="2"/>
      <c r="AA170" s="2"/>
      <c r="AB170" s="2"/>
    </row>
    <row r="171" spans="1:28" ht="12.75">
      <c r="A171" s="292"/>
      <c r="B171" s="259" t="s">
        <v>203</v>
      </c>
      <c r="C171" s="259">
        <v>610</v>
      </c>
      <c r="D171" s="324" t="s">
        <v>34</v>
      </c>
      <c r="E171" s="310">
        <v>53428.46</v>
      </c>
      <c r="F171" s="247">
        <v>53193</v>
      </c>
      <c r="G171" s="248">
        <v>56500</v>
      </c>
      <c r="H171" s="248">
        <v>57200</v>
      </c>
      <c r="I171" s="248">
        <v>62600</v>
      </c>
      <c r="J171" s="248">
        <v>62600</v>
      </c>
      <c r="K171" s="249">
        <v>62600</v>
      </c>
      <c r="L171" s="17"/>
      <c r="M171" s="33"/>
      <c r="N171" s="17"/>
      <c r="O171" s="17"/>
      <c r="Q171" s="4"/>
      <c r="R171" s="17"/>
      <c r="S171" s="17"/>
      <c r="T171" s="17"/>
      <c r="U171" s="17"/>
      <c r="X171" s="2"/>
      <c r="Y171" s="2"/>
      <c r="Z171" s="2"/>
      <c r="AA171" s="2"/>
      <c r="AB171" s="2"/>
    </row>
    <row r="172" spans="1:28" ht="12.75">
      <c r="A172" s="292"/>
      <c r="B172" s="259" t="s">
        <v>203</v>
      </c>
      <c r="C172" s="259">
        <v>620</v>
      </c>
      <c r="D172" s="324" t="s">
        <v>30</v>
      </c>
      <c r="E172" s="310">
        <v>20727.82</v>
      </c>
      <c r="F172" s="247">
        <v>20280.12</v>
      </c>
      <c r="G172" s="248">
        <v>21000</v>
      </c>
      <c r="H172" s="248">
        <v>21800</v>
      </c>
      <c r="I172" s="248">
        <v>23700</v>
      </c>
      <c r="J172" s="248">
        <v>23700</v>
      </c>
      <c r="K172" s="249">
        <v>23700</v>
      </c>
      <c r="L172" s="17"/>
      <c r="M172" s="33"/>
      <c r="N172" s="17"/>
      <c r="O172" s="17"/>
      <c r="Q172" s="4"/>
      <c r="R172" s="17"/>
      <c r="S172" s="17"/>
      <c r="T172" s="17"/>
      <c r="U172" s="17"/>
      <c r="X172" s="2"/>
      <c r="Y172" s="2"/>
      <c r="Z172" s="2"/>
      <c r="AA172" s="2"/>
      <c r="AB172" s="2"/>
    </row>
    <row r="173" spans="1:28" ht="12.75">
      <c r="A173" s="293"/>
      <c r="B173" s="259" t="s">
        <v>203</v>
      </c>
      <c r="C173" s="259">
        <v>630</v>
      </c>
      <c r="D173" s="324" t="s">
        <v>70</v>
      </c>
      <c r="E173" s="312">
        <v>98962.75</v>
      </c>
      <c r="F173" s="708">
        <v>44678.2</v>
      </c>
      <c r="G173" s="269">
        <v>62480</v>
      </c>
      <c r="H173" s="269">
        <v>91302</v>
      </c>
      <c r="I173" s="269">
        <v>68855</v>
      </c>
      <c r="J173" s="269">
        <v>68855</v>
      </c>
      <c r="K173" s="295">
        <v>68855</v>
      </c>
      <c r="L173" s="17"/>
      <c r="M173" s="33"/>
      <c r="N173" s="17"/>
      <c r="O173" s="17"/>
      <c r="Q173" s="4"/>
      <c r="R173" s="17"/>
      <c r="S173" s="17"/>
      <c r="T173" s="17"/>
      <c r="U173" s="17"/>
      <c r="X173" s="2"/>
      <c r="Y173" s="2"/>
      <c r="Z173" s="2"/>
      <c r="AA173" s="2"/>
      <c r="AB173" s="2"/>
    </row>
    <row r="174" spans="1:28" ht="12.75">
      <c r="A174" s="292"/>
      <c r="B174" s="259" t="s">
        <v>203</v>
      </c>
      <c r="C174" s="259">
        <v>640</v>
      </c>
      <c r="D174" s="529" t="s">
        <v>415</v>
      </c>
      <c r="E174" s="310"/>
      <c r="F174" s="247">
        <v>461.94</v>
      </c>
      <c r="G174" s="248"/>
      <c r="H174" s="248">
        <v>200</v>
      </c>
      <c r="I174" s="248"/>
      <c r="J174" s="248"/>
      <c r="K174" s="249"/>
      <c r="L174" s="17"/>
      <c r="M174" s="33"/>
      <c r="N174" s="17"/>
      <c r="O174" s="17"/>
      <c r="Q174" s="4"/>
      <c r="R174" s="17"/>
      <c r="S174" s="17"/>
      <c r="T174" s="17"/>
      <c r="U174" s="17"/>
      <c r="X174" s="2"/>
      <c r="Y174" s="2"/>
      <c r="Z174" s="2"/>
      <c r="AA174" s="2"/>
      <c r="AB174" s="2"/>
    </row>
    <row r="175" spans="1:28" ht="12.75">
      <c r="A175" s="481"/>
      <c r="B175" s="482"/>
      <c r="C175" s="482"/>
      <c r="D175" s="483" t="s">
        <v>26</v>
      </c>
      <c r="E175" s="310">
        <f aca="true" t="shared" si="43" ref="E175:K175">SUM(E171:E174)</f>
        <v>173119.03</v>
      </c>
      <c r="F175" s="247">
        <f t="shared" si="43"/>
        <v>118613.26</v>
      </c>
      <c r="G175" s="248">
        <f t="shared" si="43"/>
        <v>139980</v>
      </c>
      <c r="H175" s="248">
        <f t="shared" si="43"/>
        <v>170502</v>
      </c>
      <c r="I175" s="248">
        <f t="shared" si="43"/>
        <v>155155</v>
      </c>
      <c r="J175" s="248">
        <f t="shared" si="43"/>
        <v>155155</v>
      </c>
      <c r="K175" s="249">
        <f t="shared" si="43"/>
        <v>155155</v>
      </c>
      <c r="L175" s="17"/>
      <c r="M175" s="33"/>
      <c r="N175" s="17"/>
      <c r="O175" s="17"/>
      <c r="Q175" s="4"/>
      <c r="R175" s="17"/>
      <c r="S175" s="17"/>
      <c r="T175" s="17"/>
      <c r="U175" s="17"/>
      <c r="X175" s="2"/>
      <c r="Y175" s="2"/>
      <c r="Z175" s="2"/>
      <c r="AA175" s="2"/>
      <c r="AB175" s="2"/>
    </row>
    <row r="176" spans="1:28" ht="12.75">
      <c r="A176" s="292" t="s">
        <v>143</v>
      </c>
      <c r="B176" s="259"/>
      <c r="C176" s="259"/>
      <c r="D176" s="325" t="s">
        <v>144</v>
      </c>
      <c r="E176" s="310"/>
      <c r="F176" s="247"/>
      <c r="G176" s="248"/>
      <c r="H176" s="248"/>
      <c r="I176" s="248"/>
      <c r="J176" s="248"/>
      <c r="K176" s="249"/>
      <c r="L176" s="17"/>
      <c r="M176" s="33"/>
      <c r="N176" s="17"/>
      <c r="O176" s="17"/>
      <c r="Q176" s="4"/>
      <c r="R176" s="17"/>
      <c r="S176" s="17"/>
      <c r="T176" s="17"/>
      <c r="U176" s="17"/>
      <c r="X176" s="2"/>
      <c r="Y176" s="2"/>
      <c r="Z176" s="2"/>
      <c r="AA176" s="2"/>
      <c r="AB176" s="2"/>
    </row>
    <row r="177" spans="1:28" ht="12.75">
      <c r="A177" s="293"/>
      <c r="B177" s="259" t="s">
        <v>203</v>
      </c>
      <c r="C177" s="259">
        <v>630</v>
      </c>
      <c r="D177" s="324" t="s">
        <v>70</v>
      </c>
      <c r="E177" s="310">
        <v>233</v>
      </c>
      <c r="F177" s="247">
        <v>301</v>
      </c>
      <c r="G177" s="248">
        <v>1300</v>
      </c>
      <c r="H177" s="248">
        <v>1300</v>
      </c>
      <c r="I177" s="248">
        <v>1000</v>
      </c>
      <c r="J177" s="248">
        <v>2000</v>
      </c>
      <c r="K177" s="249">
        <v>2000</v>
      </c>
      <c r="L177" s="16"/>
      <c r="N177" s="16"/>
      <c r="O177" s="16"/>
      <c r="Q177" s="4"/>
      <c r="R177" s="16"/>
      <c r="S177" s="16"/>
      <c r="T177" s="16"/>
      <c r="U177" s="16"/>
      <c r="X177" s="2"/>
      <c r="Y177" s="2"/>
      <c r="Z177" s="2"/>
      <c r="AA177" s="2"/>
      <c r="AB177" s="2"/>
    </row>
    <row r="178" spans="1:28" ht="12.75">
      <c r="A178" s="293"/>
      <c r="B178" s="259" t="s">
        <v>203</v>
      </c>
      <c r="C178" s="259">
        <v>640</v>
      </c>
      <c r="D178" s="324" t="s">
        <v>415</v>
      </c>
      <c r="E178" s="310"/>
      <c r="F178" s="247">
        <v>13406.96</v>
      </c>
      <c r="G178" s="248">
        <v>13700</v>
      </c>
      <c r="H178" s="248">
        <v>14000</v>
      </c>
      <c r="I178" s="248">
        <v>14000</v>
      </c>
      <c r="J178" s="248">
        <v>15900</v>
      </c>
      <c r="K178" s="249">
        <v>15900</v>
      </c>
      <c r="L178" s="17"/>
      <c r="M178" s="33"/>
      <c r="N178" s="17"/>
      <c r="O178" s="17"/>
      <c r="Q178" s="5"/>
      <c r="R178" s="17"/>
      <c r="S178" s="17"/>
      <c r="T178" s="17"/>
      <c r="U178" s="17"/>
      <c r="X178" s="2"/>
      <c r="Y178" s="2"/>
      <c r="Z178" s="2"/>
      <c r="AA178" s="2"/>
      <c r="AB178" s="2"/>
    </row>
    <row r="179" spans="1:28" ht="12.75">
      <c r="A179" s="481"/>
      <c r="B179" s="482"/>
      <c r="C179" s="482"/>
      <c r="D179" s="483" t="s">
        <v>26</v>
      </c>
      <c r="E179" s="310">
        <f aca="true" t="shared" si="44" ref="E179:K179">SUM(E177:E178)</f>
        <v>233</v>
      </c>
      <c r="F179" s="247">
        <f t="shared" si="44"/>
        <v>13707.96</v>
      </c>
      <c r="G179" s="248">
        <f t="shared" si="44"/>
        <v>15000</v>
      </c>
      <c r="H179" s="248">
        <f t="shared" si="44"/>
        <v>15300</v>
      </c>
      <c r="I179" s="248">
        <f t="shared" si="44"/>
        <v>15000</v>
      </c>
      <c r="J179" s="248">
        <f t="shared" si="44"/>
        <v>17900</v>
      </c>
      <c r="K179" s="249">
        <f t="shared" si="44"/>
        <v>17900</v>
      </c>
      <c r="L179" s="17"/>
      <c r="M179" s="33"/>
      <c r="N179" s="33"/>
      <c r="O179" s="33"/>
      <c r="Q179" s="4"/>
      <c r="R179" s="33"/>
      <c r="S179" s="33"/>
      <c r="T179" s="33"/>
      <c r="U179" s="33"/>
      <c r="X179" s="2"/>
      <c r="Y179" s="2"/>
      <c r="Z179" s="2"/>
      <c r="AA179" s="2"/>
      <c r="AB179" s="2"/>
    </row>
    <row r="180" spans="1:28" ht="12.75">
      <c r="A180" s="292" t="s">
        <v>145</v>
      </c>
      <c r="B180" s="259"/>
      <c r="C180" s="259"/>
      <c r="D180" s="325" t="s">
        <v>146</v>
      </c>
      <c r="E180" s="310"/>
      <c r="F180" s="247"/>
      <c r="G180" s="248"/>
      <c r="H180" s="248"/>
      <c r="I180" s="248"/>
      <c r="J180" s="248"/>
      <c r="K180" s="249"/>
      <c r="L180" s="33"/>
      <c r="M180" s="33"/>
      <c r="Q180" s="4"/>
      <c r="R180" s="11"/>
      <c r="S180" s="11"/>
      <c r="T180" s="11"/>
      <c r="U180" s="11"/>
      <c r="X180" s="2"/>
      <c r="Y180" s="2"/>
      <c r="Z180" s="2"/>
      <c r="AA180" s="2"/>
      <c r="AB180" s="2"/>
    </row>
    <row r="181" spans="1:28" ht="12.75">
      <c r="A181" s="293"/>
      <c r="B181" s="259" t="s">
        <v>43</v>
      </c>
      <c r="C181" s="259">
        <v>640</v>
      </c>
      <c r="D181" s="324" t="s">
        <v>147</v>
      </c>
      <c r="E181" s="310">
        <v>5430</v>
      </c>
      <c r="F181" s="247">
        <v>8220</v>
      </c>
      <c r="G181" s="248">
        <v>9000</v>
      </c>
      <c r="H181" s="248">
        <v>8930</v>
      </c>
      <c r="I181" s="248">
        <v>9560</v>
      </c>
      <c r="J181" s="248">
        <v>11000</v>
      </c>
      <c r="K181" s="249">
        <v>11000</v>
      </c>
      <c r="L181" s="17"/>
      <c r="M181" s="33"/>
      <c r="Q181" s="4"/>
      <c r="R181" s="11"/>
      <c r="S181" s="11"/>
      <c r="T181" s="11"/>
      <c r="U181" s="11"/>
      <c r="X181" s="2"/>
      <c r="Y181" s="2"/>
      <c r="Z181" s="2"/>
      <c r="AA181" s="2"/>
      <c r="AB181" s="2"/>
    </row>
    <row r="182" spans="1:28" ht="12.75">
      <c r="A182" s="293"/>
      <c r="B182" s="259" t="s">
        <v>148</v>
      </c>
      <c r="C182" s="259">
        <v>640</v>
      </c>
      <c r="D182" s="329" t="s">
        <v>149</v>
      </c>
      <c r="E182" s="310">
        <v>2470</v>
      </c>
      <c r="F182" s="247">
        <v>2000</v>
      </c>
      <c r="G182" s="248">
        <v>2200</v>
      </c>
      <c r="H182" s="248">
        <v>2670</v>
      </c>
      <c r="I182" s="248">
        <v>2000</v>
      </c>
      <c r="J182" s="248">
        <v>3000</v>
      </c>
      <c r="K182" s="249">
        <v>3000</v>
      </c>
      <c r="L182" s="17"/>
      <c r="M182" s="33"/>
      <c r="N182" s="17"/>
      <c r="O182" s="17"/>
      <c r="Q182" s="5"/>
      <c r="R182" s="17"/>
      <c r="S182" s="17"/>
      <c r="T182" s="17"/>
      <c r="U182" s="17"/>
      <c r="X182" s="2"/>
      <c r="Y182" s="2"/>
      <c r="Z182" s="2"/>
      <c r="AA182" s="2"/>
      <c r="AB182" s="2"/>
    </row>
    <row r="183" spans="1:28" ht="12.75">
      <c r="A183" s="481"/>
      <c r="B183" s="482"/>
      <c r="C183" s="482"/>
      <c r="D183" s="483" t="s">
        <v>26</v>
      </c>
      <c r="E183" s="310">
        <f aca="true" t="shared" si="45" ref="E183:K183">SUM(E181:E182)</f>
        <v>7900</v>
      </c>
      <c r="F183" s="247">
        <f t="shared" si="45"/>
        <v>10220</v>
      </c>
      <c r="G183" s="248">
        <f t="shared" si="45"/>
        <v>11200</v>
      </c>
      <c r="H183" s="248">
        <f t="shared" si="45"/>
        <v>11600</v>
      </c>
      <c r="I183" s="248">
        <f t="shared" si="45"/>
        <v>11560</v>
      </c>
      <c r="J183" s="248">
        <f t="shared" si="45"/>
        <v>14000</v>
      </c>
      <c r="K183" s="249">
        <f t="shared" si="45"/>
        <v>14000</v>
      </c>
      <c r="L183" s="16"/>
      <c r="N183" s="17"/>
      <c r="O183" s="17"/>
      <c r="Q183" s="5"/>
      <c r="R183" s="17"/>
      <c r="S183" s="17"/>
      <c r="T183" s="17"/>
      <c r="U183" s="17"/>
      <c r="X183" s="2"/>
      <c r="Y183" s="2"/>
      <c r="Z183" s="2"/>
      <c r="AA183" s="2"/>
      <c r="AB183" s="2"/>
    </row>
    <row r="184" spans="1:28" ht="12.75">
      <c r="A184" s="296" t="s">
        <v>150</v>
      </c>
      <c r="B184" s="272"/>
      <c r="C184" s="272"/>
      <c r="D184" s="326" t="s">
        <v>151</v>
      </c>
      <c r="E184" s="265">
        <f>E190+E195+E198+E201+E204+E207+E211+E214+E217+E223+E228</f>
        <v>495768.2900000001</v>
      </c>
      <c r="F184" s="265">
        <f>F190+F195+F198+F201+F204+F207+F211+F214+F217+F223+F228</f>
        <v>566516.6000000001</v>
      </c>
      <c r="G184" s="267">
        <f>G190+G195+G198+G201+G204+G207+G211+G214+G217+G223+G228</f>
        <v>620598.75</v>
      </c>
      <c r="H184" s="267">
        <f>H190+H195+H198+H201+H204+H207+H211+H214+H217+H223+H228</f>
        <v>651196</v>
      </c>
      <c r="I184" s="267">
        <f>I190+I195+I198+I201+I207+I211+I214+I217+I223+I228</f>
        <v>707901.7000000001</v>
      </c>
      <c r="J184" s="267">
        <f>J190+J195+J198+J201+J207+J211+J214+J217+J223+J228</f>
        <v>763139.7000000001</v>
      </c>
      <c r="K184" s="267">
        <f>K190+K195+K198+K201+K207+K211+K214+K217+K223+K228</f>
        <v>792979.7000000001</v>
      </c>
      <c r="L184" s="17"/>
      <c r="M184" s="33"/>
      <c r="N184" s="17"/>
      <c r="O184" s="17"/>
      <c r="Q184" s="4"/>
      <c r="R184" s="17"/>
      <c r="S184" s="17"/>
      <c r="T184" s="17"/>
      <c r="U184" s="17"/>
      <c r="X184" s="2"/>
      <c r="Y184" s="2"/>
      <c r="Z184" s="2"/>
      <c r="AA184" s="2"/>
      <c r="AB184" s="2"/>
    </row>
    <row r="185" spans="1:28" ht="12.75">
      <c r="A185" s="292" t="s">
        <v>152</v>
      </c>
      <c r="B185" s="271"/>
      <c r="C185" s="271"/>
      <c r="D185" s="327" t="s">
        <v>153</v>
      </c>
      <c r="E185" s="317"/>
      <c r="F185" s="712"/>
      <c r="G185" s="269"/>
      <c r="H185" s="279"/>
      <c r="I185" s="279"/>
      <c r="J185" s="279"/>
      <c r="K185" s="304"/>
      <c r="L185" s="17"/>
      <c r="M185" s="33"/>
      <c r="N185" s="17"/>
      <c r="O185" s="17"/>
      <c r="Q185" s="4"/>
      <c r="R185" s="17"/>
      <c r="S185" s="17"/>
      <c r="T185" s="17"/>
      <c r="U185" s="17"/>
      <c r="X185" s="2"/>
      <c r="Y185" s="2"/>
      <c r="Z185" s="2"/>
      <c r="AA185" s="2"/>
      <c r="AB185" s="2"/>
    </row>
    <row r="186" spans="1:28" ht="12.75">
      <c r="A186" s="293"/>
      <c r="B186" s="259" t="s">
        <v>31</v>
      </c>
      <c r="C186" s="259">
        <v>610</v>
      </c>
      <c r="D186" s="324" t="s">
        <v>34</v>
      </c>
      <c r="E186" s="310">
        <v>153907.88</v>
      </c>
      <c r="F186" s="247">
        <v>158772.75</v>
      </c>
      <c r="G186" s="248">
        <v>220030</v>
      </c>
      <c r="H186" s="248">
        <v>227530</v>
      </c>
      <c r="I186" s="248">
        <v>284000</v>
      </c>
      <c r="J186" s="248">
        <v>284000</v>
      </c>
      <c r="K186" s="249">
        <v>284000</v>
      </c>
      <c r="L186" s="17"/>
      <c r="M186" s="33"/>
      <c r="N186" s="17"/>
      <c r="O186" s="17"/>
      <c r="Q186" s="4"/>
      <c r="R186" s="17"/>
      <c r="S186" s="17"/>
      <c r="T186" s="17"/>
      <c r="U186" s="17"/>
      <c r="X186" s="2"/>
      <c r="Y186" s="2"/>
      <c r="Z186" s="2"/>
      <c r="AA186" s="2"/>
      <c r="AB186" s="2"/>
    </row>
    <row r="187" spans="1:28" ht="14.25" customHeight="1">
      <c r="A187" s="293"/>
      <c r="B187" s="259" t="s">
        <v>31</v>
      </c>
      <c r="C187" s="259">
        <v>620</v>
      </c>
      <c r="D187" s="324" t="s">
        <v>30</v>
      </c>
      <c r="E187" s="310">
        <v>55952.94</v>
      </c>
      <c r="F187" s="247">
        <v>55480.19</v>
      </c>
      <c r="G187" s="248">
        <v>87300</v>
      </c>
      <c r="H187" s="248">
        <v>92000</v>
      </c>
      <c r="I187" s="248">
        <v>106000</v>
      </c>
      <c r="J187" s="248">
        <v>106000</v>
      </c>
      <c r="K187" s="249">
        <v>106000</v>
      </c>
      <c r="L187" s="17"/>
      <c r="M187" s="33"/>
      <c r="N187" s="17"/>
      <c r="O187" s="17"/>
      <c r="Q187" s="4"/>
      <c r="R187" s="17"/>
      <c r="S187" s="17"/>
      <c r="T187" s="17"/>
      <c r="U187" s="17"/>
      <c r="X187" s="2"/>
      <c r="Y187" s="2"/>
      <c r="Z187" s="2"/>
      <c r="AA187" s="2"/>
      <c r="AB187" s="2"/>
    </row>
    <row r="188" spans="1:28" ht="14.25" customHeight="1">
      <c r="A188" s="293"/>
      <c r="B188" s="259" t="s">
        <v>31</v>
      </c>
      <c r="C188" s="259">
        <v>630</v>
      </c>
      <c r="D188" s="328" t="s">
        <v>70</v>
      </c>
      <c r="E188" s="313">
        <v>114949.08</v>
      </c>
      <c r="F188" s="708">
        <v>114613.25</v>
      </c>
      <c r="G188" s="269">
        <v>125885</v>
      </c>
      <c r="H188" s="269">
        <v>142619</v>
      </c>
      <c r="I188" s="269">
        <v>159020</v>
      </c>
      <c r="J188" s="269">
        <v>199020</v>
      </c>
      <c r="K188" s="295">
        <v>219020</v>
      </c>
      <c r="L188" s="17"/>
      <c r="M188" s="33"/>
      <c r="N188" s="17"/>
      <c r="O188" s="17"/>
      <c r="Q188" s="4"/>
      <c r="R188" s="17"/>
      <c r="S188" s="17"/>
      <c r="T188" s="17"/>
      <c r="U188" s="17"/>
      <c r="X188" s="2"/>
      <c r="Y188" s="2"/>
      <c r="Z188" s="2"/>
      <c r="AA188" s="2"/>
      <c r="AB188" s="2"/>
    </row>
    <row r="189" spans="1:28" ht="14.25" customHeight="1">
      <c r="A189" s="293"/>
      <c r="B189" s="259" t="s">
        <v>31</v>
      </c>
      <c r="C189" s="259">
        <v>640</v>
      </c>
      <c r="D189" s="529" t="s">
        <v>415</v>
      </c>
      <c r="E189" s="310">
        <v>16865.52</v>
      </c>
      <c r="F189" s="247">
        <v>1017.76</v>
      </c>
      <c r="G189" s="248">
        <v>10010</v>
      </c>
      <c r="H189" s="248">
        <v>14110</v>
      </c>
      <c r="I189" s="248">
        <v>0</v>
      </c>
      <c r="J189" s="248">
        <v>0</v>
      </c>
      <c r="K189" s="249">
        <v>0</v>
      </c>
      <c r="L189" s="33"/>
      <c r="M189" s="33"/>
      <c r="N189" s="33"/>
      <c r="O189" s="33"/>
      <c r="Q189" s="5"/>
      <c r="R189" s="33"/>
      <c r="S189" s="33"/>
      <c r="T189" s="33"/>
      <c r="U189" s="33"/>
      <c r="X189" s="2"/>
      <c r="Y189" s="2"/>
      <c r="Z189" s="2"/>
      <c r="AA189" s="2"/>
      <c r="AB189" s="2"/>
    </row>
    <row r="190" spans="1:28" ht="14.25" customHeight="1">
      <c r="A190" s="481"/>
      <c r="B190" s="482"/>
      <c r="C190" s="482"/>
      <c r="D190" s="483" t="s">
        <v>26</v>
      </c>
      <c r="E190" s="310">
        <f aca="true" t="shared" si="46" ref="E190:K190">SUM(E186:E189)</f>
        <v>341675.42000000004</v>
      </c>
      <c r="F190" s="247">
        <f>SUM(F186:F189)</f>
        <v>329883.95</v>
      </c>
      <c r="G190" s="248">
        <f>SUM(G186:G189)</f>
        <v>443225</v>
      </c>
      <c r="H190" s="248">
        <f t="shared" si="46"/>
        <v>476259</v>
      </c>
      <c r="I190" s="248">
        <f t="shared" si="46"/>
        <v>549020</v>
      </c>
      <c r="J190" s="248">
        <f t="shared" si="46"/>
        <v>589020</v>
      </c>
      <c r="K190" s="249">
        <f t="shared" si="46"/>
        <v>609020</v>
      </c>
      <c r="L190" s="17"/>
      <c r="M190" s="33"/>
      <c r="N190" s="17"/>
      <c r="O190" s="17"/>
      <c r="Q190" s="25"/>
      <c r="R190" s="17"/>
      <c r="S190" s="17"/>
      <c r="T190" s="17"/>
      <c r="U190" s="17"/>
      <c r="X190" s="2"/>
      <c r="Y190" s="2"/>
      <c r="Z190" s="2"/>
      <c r="AA190" s="2"/>
      <c r="AB190" s="2"/>
    </row>
    <row r="191" spans="1:28" ht="12.75">
      <c r="A191" s="292" t="s">
        <v>154</v>
      </c>
      <c r="B191" s="259"/>
      <c r="C191" s="259"/>
      <c r="D191" s="327" t="s">
        <v>155</v>
      </c>
      <c r="E191" s="310"/>
      <c r="F191" s="247"/>
      <c r="G191" s="269"/>
      <c r="H191" s="248"/>
      <c r="I191" s="248"/>
      <c r="J191" s="248"/>
      <c r="K191" s="249"/>
      <c r="L191" s="17"/>
      <c r="M191" s="33"/>
      <c r="N191" s="17"/>
      <c r="O191" s="17"/>
      <c r="Q191" s="4"/>
      <c r="R191" s="17"/>
      <c r="S191" s="17"/>
      <c r="T191" s="17"/>
      <c r="U191" s="17"/>
      <c r="X191" s="2"/>
      <c r="Y191" s="2"/>
      <c r="Z191" s="2"/>
      <c r="AA191" s="2"/>
      <c r="AB191" s="2"/>
    </row>
    <row r="192" spans="1:28" ht="12.75">
      <c r="A192" s="293"/>
      <c r="B192" s="259" t="s">
        <v>31</v>
      </c>
      <c r="C192" s="259">
        <v>610</v>
      </c>
      <c r="D192" s="324" t="s">
        <v>34</v>
      </c>
      <c r="E192" s="310">
        <v>10147.17</v>
      </c>
      <c r="F192" s="247">
        <v>9976.82</v>
      </c>
      <c r="G192" s="248">
        <v>10500</v>
      </c>
      <c r="H192" s="248">
        <v>11200</v>
      </c>
      <c r="I192" s="248">
        <v>11700</v>
      </c>
      <c r="J192" s="248">
        <v>11700</v>
      </c>
      <c r="K192" s="249">
        <v>11700</v>
      </c>
      <c r="L192" s="17"/>
      <c r="M192" s="33"/>
      <c r="N192" s="17"/>
      <c r="O192" s="17"/>
      <c r="Q192" s="4"/>
      <c r="R192" s="17"/>
      <c r="S192" s="17"/>
      <c r="T192" s="17"/>
      <c r="U192" s="17"/>
      <c r="X192" s="2"/>
      <c r="Y192" s="2"/>
      <c r="Z192" s="2"/>
      <c r="AA192" s="2"/>
      <c r="AB192" s="2"/>
    </row>
    <row r="193" spans="1:28" ht="12.75">
      <c r="A193" s="293"/>
      <c r="B193" s="259" t="s">
        <v>31</v>
      </c>
      <c r="C193" s="259">
        <v>620</v>
      </c>
      <c r="D193" s="324" t="s">
        <v>30</v>
      </c>
      <c r="E193" s="310">
        <v>3926.79</v>
      </c>
      <c r="F193" s="247">
        <v>3922.43</v>
      </c>
      <c r="G193" s="248">
        <v>3984.7500000000005</v>
      </c>
      <c r="H193" s="248">
        <v>4255</v>
      </c>
      <c r="I193" s="248">
        <v>4440.150000000001</v>
      </c>
      <c r="J193" s="248">
        <v>4440.150000000001</v>
      </c>
      <c r="K193" s="249">
        <v>4440.150000000001</v>
      </c>
      <c r="L193" s="17"/>
      <c r="M193" s="33"/>
      <c r="N193" s="17"/>
      <c r="O193" s="17"/>
      <c r="Q193" s="4"/>
      <c r="R193" s="17"/>
      <c r="S193" s="17"/>
      <c r="T193" s="17"/>
      <c r="U193" s="17"/>
      <c r="X193" s="2"/>
      <c r="Y193" s="2"/>
      <c r="Z193" s="2"/>
      <c r="AA193" s="2"/>
      <c r="AB193" s="2"/>
    </row>
    <row r="194" spans="1:28" ht="12.75">
      <c r="A194" s="293"/>
      <c r="B194" s="259" t="s">
        <v>31</v>
      </c>
      <c r="C194" s="259">
        <v>630</v>
      </c>
      <c r="D194" s="324" t="s">
        <v>70</v>
      </c>
      <c r="E194" s="313">
        <v>5709.99</v>
      </c>
      <c r="F194" s="708">
        <v>2821.76</v>
      </c>
      <c r="G194" s="269">
        <v>6190</v>
      </c>
      <c r="H194" s="269">
        <v>6190</v>
      </c>
      <c r="I194" s="269">
        <v>6455</v>
      </c>
      <c r="J194" s="269">
        <v>6455</v>
      </c>
      <c r="K194" s="295">
        <v>6455</v>
      </c>
      <c r="L194" s="17"/>
      <c r="M194" s="33"/>
      <c r="N194" s="17"/>
      <c r="O194" s="17"/>
      <c r="Q194" s="4"/>
      <c r="R194" s="17"/>
      <c r="S194" s="17"/>
      <c r="T194" s="17"/>
      <c r="U194" s="17"/>
      <c r="X194" s="2"/>
      <c r="Y194" s="2"/>
      <c r="Z194" s="2"/>
      <c r="AA194" s="2"/>
      <c r="AB194" s="2"/>
    </row>
    <row r="195" spans="1:28" ht="12.75">
      <c r="A195" s="481"/>
      <c r="B195" s="482"/>
      <c r="C195" s="482"/>
      <c r="D195" s="483" t="s">
        <v>26</v>
      </c>
      <c r="E195" s="310">
        <f aca="true" t="shared" si="47" ref="E195:K195">SUM(E192:E194)</f>
        <v>19783.949999999997</v>
      </c>
      <c r="F195" s="247">
        <f t="shared" si="47"/>
        <v>16721.010000000002</v>
      </c>
      <c r="G195" s="248">
        <f t="shared" si="47"/>
        <v>20674.75</v>
      </c>
      <c r="H195" s="248">
        <f t="shared" si="47"/>
        <v>21645</v>
      </c>
      <c r="I195" s="248">
        <f t="shared" si="47"/>
        <v>22595.15</v>
      </c>
      <c r="J195" s="248">
        <f t="shared" si="47"/>
        <v>22595.15</v>
      </c>
      <c r="K195" s="249">
        <f t="shared" si="47"/>
        <v>22595.15</v>
      </c>
      <c r="N195" s="17"/>
      <c r="O195" s="17"/>
      <c r="Q195" s="4"/>
      <c r="R195" s="17"/>
      <c r="S195" s="17"/>
      <c r="T195" s="17"/>
      <c r="U195" s="17"/>
      <c r="X195" s="2"/>
      <c r="Y195" s="2"/>
      <c r="Z195" s="2"/>
      <c r="AA195" s="2"/>
      <c r="AB195" s="2"/>
    </row>
    <row r="196" spans="1:28" ht="12.75">
      <c r="A196" s="292" t="s">
        <v>156</v>
      </c>
      <c r="B196" s="259"/>
      <c r="C196" s="259"/>
      <c r="D196" s="323" t="s">
        <v>157</v>
      </c>
      <c r="E196" s="310"/>
      <c r="F196" s="247"/>
      <c r="G196" s="269"/>
      <c r="H196" s="248"/>
      <c r="I196" s="248"/>
      <c r="J196" s="248"/>
      <c r="K196" s="249"/>
      <c r="L196" s="17"/>
      <c r="M196" s="33"/>
      <c r="N196" s="17"/>
      <c r="O196" s="17"/>
      <c r="Q196" s="4"/>
      <c r="R196" s="17"/>
      <c r="S196" s="17"/>
      <c r="T196" s="17"/>
      <c r="U196" s="17"/>
      <c r="W196" s="16"/>
      <c r="X196" s="2"/>
      <c r="Y196" s="2"/>
      <c r="Z196" s="2"/>
      <c r="AA196" s="2"/>
      <c r="AB196" s="2"/>
    </row>
    <row r="197" spans="1:28" ht="12.75">
      <c r="A197" s="293"/>
      <c r="B197" s="259" t="s">
        <v>158</v>
      </c>
      <c r="C197" s="259">
        <v>630</v>
      </c>
      <c r="D197" s="324" t="s">
        <v>70</v>
      </c>
      <c r="E197" s="310">
        <v>56783.2</v>
      </c>
      <c r="F197" s="247">
        <v>59699.47</v>
      </c>
      <c r="G197" s="248">
        <v>70500</v>
      </c>
      <c r="H197" s="248">
        <v>66796</v>
      </c>
      <c r="I197" s="248">
        <v>82000</v>
      </c>
      <c r="J197" s="248">
        <v>91000</v>
      </c>
      <c r="K197" s="249">
        <v>91000</v>
      </c>
      <c r="L197" s="17"/>
      <c r="M197" s="33"/>
      <c r="N197" s="17"/>
      <c r="O197" s="17"/>
      <c r="Q197" s="9"/>
      <c r="R197" s="17"/>
      <c r="S197" s="17"/>
      <c r="T197" s="17"/>
      <c r="U197" s="17"/>
      <c r="W197" s="17"/>
      <c r="X197" s="2"/>
      <c r="Y197" s="2"/>
      <c r="Z197" s="2"/>
      <c r="AA197" s="2"/>
      <c r="AB197" s="2"/>
    </row>
    <row r="198" spans="1:28" ht="12.75">
      <c r="A198" s="481"/>
      <c r="B198" s="482"/>
      <c r="C198" s="482"/>
      <c r="D198" s="522" t="s">
        <v>26</v>
      </c>
      <c r="E198" s="310">
        <f aca="true" t="shared" si="48" ref="E198:K198">SUM(E197:E197)</f>
        <v>56783.2</v>
      </c>
      <c r="F198" s="247">
        <f t="shared" si="48"/>
        <v>59699.47</v>
      </c>
      <c r="G198" s="248">
        <f t="shared" si="48"/>
        <v>70500</v>
      </c>
      <c r="H198" s="248">
        <f t="shared" si="48"/>
        <v>66796</v>
      </c>
      <c r="I198" s="248">
        <f t="shared" si="48"/>
        <v>82000</v>
      </c>
      <c r="J198" s="248">
        <f t="shared" si="48"/>
        <v>91000</v>
      </c>
      <c r="K198" s="249">
        <f t="shared" si="48"/>
        <v>91000</v>
      </c>
      <c r="L198" s="17"/>
      <c r="M198" s="33"/>
      <c r="N198" s="17"/>
      <c r="O198" s="17"/>
      <c r="Q198" s="9"/>
      <c r="R198" s="17"/>
      <c r="S198" s="17"/>
      <c r="T198" s="17"/>
      <c r="U198" s="17"/>
      <c r="X198" s="2"/>
      <c r="Y198" s="2"/>
      <c r="Z198" s="2"/>
      <c r="AA198" s="2"/>
      <c r="AB198" s="2"/>
    </row>
    <row r="199" spans="1:28" ht="12.75">
      <c r="A199" s="292" t="s">
        <v>159</v>
      </c>
      <c r="B199" s="259"/>
      <c r="C199" s="259"/>
      <c r="D199" s="325" t="s">
        <v>160</v>
      </c>
      <c r="E199" s="310"/>
      <c r="F199" s="247"/>
      <c r="G199" s="269"/>
      <c r="H199" s="248"/>
      <c r="I199" s="248"/>
      <c r="J199" s="248"/>
      <c r="K199" s="249"/>
      <c r="L199" s="17"/>
      <c r="M199" s="33"/>
      <c r="N199" s="16"/>
      <c r="O199" s="16"/>
      <c r="Q199" s="9"/>
      <c r="R199" s="16"/>
      <c r="S199" s="16"/>
      <c r="T199" s="16"/>
      <c r="U199" s="16"/>
      <c r="X199" s="2"/>
      <c r="Y199" s="2"/>
      <c r="Z199" s="2"/>
      <c r="AA199" s="2"/>
      <c r="AB199" s="2"/>
    </row>
    <row r="200" spans="1:28" ht="12.75">
      <c r="A200" s="292"/>
      <c r="B200" s="275" t="s">
        <v>205</v>
      </c>
      <c r="C200" s="259">
        <v>630</v>
      </c>
      <c r="D200" s="328" t="s">
        <v>70</v>
      </c>
      <c r="E200" s="310">
        <v>3712.48</v>
      </c>
      <c r="F200" s="247">
        <v>3712.48</v>
      </c>
      <c r="G200" s="248">
        <v>3720</v>
      </c>
      <c r="H200" s="248">
        <v>3720</v>
      </c>
      <c r="I200" s="248"/>
      <c r="J200" s="248"/>
      <c r="K200" s="249"/>
      <c r="L200" s="17"/>
      <c r="M200" s="33"/>
      <c r="N200" s="16"/>
      <c r="O200" s="16"/>
      <c r="R200" s="16"/>
      <c r="S200" s="16"/>
      <c r="T200" s="16"/>
      <c r="U200" s="16"/>
      <c r="X200" s="2"/>
      <c r="Y200" s="2"/>
      <c r="Z200" s="2"/>
      <c r="AA200" s="2"/>
      <c r="AB200" s="2"/>
    </row>
    <row r="201" spans="1:28" ht="12.75">
      <c r="A201" s="293"/>
      <c r="B201" s="259"/>
      <c r="C201" s="259"/>
      <c r="D201" s="324" t="s">
        <v>26</v>
      </c>
      <c r="E201" s="310">
        <f aca="true" t="shared" si="49" ref="E201:K201">SUM(E200:E200)</f>
        <v>3712.48</v>
      </c>
      <c r="F201" s="247">
        <f t="shared" si="49"/>
        <v>3712.48</v>
      </c>
      <c r="G201" s="248">
        <f t="shared" si="49"/>
        <v>3720</v>
      </c>
      <c r="H201" s="248">
        <f t="shared" si="49"/>
        <v>3720</v>
      </c>
      <c r="I201" s="248">
        <f t="shared" si="49"/>
        <v>0</v>
      </c>
      <c r="J201" s="248">
        <f t="shared" si="49"/>
        <v>0</v>
      </c>
      <c r="K201" s="249">
        <f t="shared" si="49"/>
        <v>0</v>
      </c>
      <c r="L201" s="17"/>
      <c r="M201" s="33"/>
      <c r="N201" s="16"/>
      <c r="O201" s="16"/>
      <c r="R201" s="16"/>
      <c r="S201" s="16"/>
      <c r="T201" s="16"/>
      <c r="U201" s="16"/>
      <c r="X201" s="2"/>
      <c r="Y201" s="2"/>
      <c r="Z201" s="2"/>
      <c r="AA201" s="2"/>
      <c r="AB201" s="2"/>
    </row>
    <row r="202" spans="1:28" ht="12.75">
      <c r="A202" s="292" t="s">
        <v>242</v>
      </c>
      <c r="B202" s="259"/>
      <c r="C202" s="259"/>
      <c r="D202" s="323" t="s">
        <v>243</v>
      </c>
      <c r="E202" s="310"/>
      <c r="F202" s="247"/>
      <c r="G202" s="248"/>
      <c r="H202" s="248"/>
      <c r="I202" s="248"/>
      <c r="J202" s="248"/>
      <c r="K202" s="249"/>
      <c r="L202" s="17"/>
      <c r="M202" s="33"/>
      <c r="N202" s="16"/>
      <c r="O202" s="16"/>
      <c r="R202" s="16"/>
      <c r="S202" s="16"/>
      <c r="T202" s="16"/>
      <c r="U202" s="16"/>
      <c r="X202" s="2"/>
      <c r="Y202" s="2"/>
      <c r="Z202" s="2"/>
      <c r="AA202" s="2"/>
      <c r="AB202" s="2"/>
    </row>
    <row r="203" spans="1:28" ht="12.75">
      <c r="A203" s="293"/>
      <c r="B203" s="275" t="s">
        <v>205</v>
      </c>
      <c r="C203" s="259">
        <v>630</v>
      </c>
      <c r="D203" s="324" t="s">
        <v>70</v>
      </c>
      <c r="E203" s="310">
        <v>1431.6</v>
      </c>
      <c r="F203" s="247"/>
      <c r="G203" s="248"/>
      <c r="H203" s="248"/>
      <c r="I203" s="248"/>
      <c r="J203" s="248"/>
      <c r="K203" s="249"/>
      <c r="L203" s="17"/>
      <c r="M203" s="33"/>
      <c r="N203" s="16"/>
      <c r="O203" s="16"/>
      <c r="R203" s="16"/>
      <c r="S203" s="16"/>
      <c r="T203" s="16"/>
      <c r="U203" s="16"/>
      <c r="X203" s="2"/>
      <c r="Y203" s="2"/>
      <c r="Z203" s="2"/>
      <c r="AA203" s="2"/>
      <c r="AB203" s="2"/>
    </row>
    <row r="204" spans="1:28" ht="12.75">
      <c r="A204" s="481"/>
      <c r="B204" s="482"/>
      <c r="C204" s="482"/>
      <c r="D204" s="483" t="s">
        <v>26</v>
      </c>
      <c r="E204" s="310">
        <f>SUM(E203)</f>
        <v>1431.6</v>
      </c>
      <c r="F204" s="247"/>
      <c r="G204" s="248"/>
      <c r="H204" s="248"/>
      <c r="I204" s="248"/>
      <c r="J204" s="248"/>
      <c r="K204" s="249"/>
      <c r="N204" s="16"/>
      <c r="O204" s="16"/>
      <c r="R204" s="16"/>
      <c r="S204" s="16"/>
      <c r="T204" s="16"/>
      <c r="U204" s="16"/>
      <c r="X204" s="2"/>
      <c r="Y204" s="2"/>
      <c r="Z204" s="2"/>
      <c r="AA204" s="2"/>
      <c r="AB204" s="2"/>
    </row>
    <row r="205" spans="1:28" ht="12.75">
      <c r="A205" s="292" t="s">
        <v>163</v>
      </c>
      <c r="B205" s="259"/>
      <c r="C205" s="259"/>
      <c r="D205" s="323" t="s">
        <v>164</v>
      </c>
      <c r="E205" s="313"/>
      <c r="F205" s="708"/>
      <c r="G205" s="269"/>
      <c r="H205" s="269"/>
      <c r="I205" s="269"/>
      <c r="J205" s="269"/>
      <c r="K205" s="295"/>
      <c r="L205" s="17"/>
      <c r="M205" s="33"/>
      <c r="N205" s="17"/>
      <c r="O205" s="17"/>
      <c r="R205" s="17"/>
      <c r="S205" s="17"/>
      <c r="T205" s="17"/>
      <c r="U205" s="17"/>
      <c r="X205" s="2"/>
      <c r="Y205" s="2"/>
      <c r="Z205" s="2"/>
      <c r="AA205" s="2"/>
      <c r="AB205" s="2"/>
    </row>
    <row r="206" spans="1:28" ht="12.75">
      <c r="A206" s="292"/>
      <c r="B206" s="259" t="s">
        <v>43</v>
      </c>
      <c r="C206" s="259">
        <v>630</v>
      </c>
      <c r="D206" s="324" t="s">
        <v>70</v>
      </c>
      <c r="E206" s="313">
        <v>1138.28</v>
      </c>
      <c r="F206" s="708">
        <v>2666.73</v>
      </c>
      <c r="G206" s="269">
        <v>5700</v>
      </c>
      <c r="H206" s="269">
        <v>6800</v>
      </c>
      <c r="I206" s="269">
        <v>6000</v>
      </c>
      <c r="J206" s="269">
        <v>7000</v>
      </c>
      <c r="K206" s="295">
        <v>7000</v>
      </c>
      <c r="L206" s="17"/>
      <c r="M206" s="33"/>
      <c r="N206" s="17"/>
      <c r="O206" s="17"/>
      <c r="Q206" s="3"/>
      <c r="R206" s="17"/>
      <c r="S206" s="17"/>
      <c r="T206" s="17"/>
      <c r="U206" s="17"/>
      <c r="X206" s="2"/>
      <c r="Y206" s="2"/>
      <c r="Z206" s="2"/>
      <c r="AA206" s="2"/>
      <c r="AB206" s="2"/>
    </row>
    <row r="207" spans="1:28" ht="12.75">
      <c r="A207" s="481"/>
      <c r="B207" s="482"/>
      <c r="C207" s="482"/>
      <c r="D207" s="483" t="s">
        <v>26</v>
      </c>
      <c r="E207" s="310">
        <f aca="true" t="shared" si="50" ref="E207:K207">SUM(E206:E206)</f>
        <v>1138.28</v>
      </c>
      <c r="F207" s="247">
        <f t="shared" si="50"/>
        <v>2666.73</v>
      </c>
      <c r="G207" s="248">
        <f t="shared" si="50"/>
        <v>5700</v>
      </c>
      <c r="H207" s="248">
        <f t="shared" si="50"/>
        <v>6800</v>
      </c>
      <c r="I207" s="248">
        <f t="shared" si="50"/>
        <v>6000</v>
      </c>
      <c r="J207" s="248">
        <f t="shared" si="50"/>
        <v>7000</v>
      </c>
      <c r="K207" s="249">
        <f t="shared" si="50"/>
        <v>7000</v>
      </c>
      <c r="L207" s="17"/>
      <c r="M207" s="33"/>
      <c r="N207" s="18"/>
      <c r="O207" s="18"/>
      <c r="P207" s="18"/>
      <c r="Q207" s="3"/>
      <c r="R207" s="18"/>
      <c r="S207" s="18"/>
      <c r="T207" s="18"/>
      <c r="U207" s="18"/>
      <c r="X207" s="2"/>
      <c r="Y207" s="2"/>
      <c r="Z207" s="2"/>
      <c r="AA207" s="2"/>
      <c r="AB207" s="2"/>
    </row>
    <row r="208" spans="1:28" ht="12.75">
      <c r="A208" s="292" t="s">
        <v>165</v>
      </c>
      <c r="B208" s="259"/>
      <c r="C208" s="259"/>
      <c r="D208" s="323" t="s">
        <v>166</v>
      </c>
      <c r="E208" s="310"/>
      <c r="F208" s="247"/>
      <c r="G208" s="269"/>
      <c r="H208" s="248"/>
      <c r="I208" s="248"/>
      <c r="J208" s="248"/>
      <c r="K208" s="249"/>
      <c r="L208" s="16"/>
      <c r="N208" s="16"/>
      <c r="O208" s="16"/>
      <c r="P208" s="16"/>
      <c r="Q208" s="4"/>
      <c r="R208" s="16"/>
      <c r="S208" s="16"/>
      <c r="T208" s="16"/>
      <c r="U208" s="16"/>
      <c r="X208" s="2"/>
      <c r="Y208" s="2"/>
      <c r="Z208" s="2"/>
      <c r="AA208" s="2"/>
      <c r="AB208" s="2"/>
    </row>
    <row r="209" spans="1:28" ht="12.75">
      <c r="A209" s="293"/>
      <c r="B209" s="259" t="s">
        <v>167</v>
      </c>
      <c r="C209" s="259">
        <v>650</v>
      </c>
      <c r="D209" s="324" t="s">
        <v>200</v>
      </c>
      <c r="E209" s="310">
        <v>12091.9</v>
      </c>
      <c r="F209" s="247">
        <v>4054.32</v>
      </c>
      <c r="G209" s="248">
        <v>4174</v>
      </c>
      <c r="H209" s="248">
        <v>4174</v>
      </c>
      <c r="I209" s="248">
        <v>7000</v>
      </c>
      <c r="J209" s="248">
        <v>6850</v>
      </c>
      <c r="K209" s="249">
        <v>6690</v>
      </c>
      <c r="L209" s="16"/>
      <c r="N209" s="18"/>
      <c r="O209" s="18"/>
      <c r="P209" s="18"/>
      <c r="Q209" s="4"/>
      <c r="R209" s="18"/>
      <c r="S209" s="18"/>
      <c r="T209" s="18"/>
      <c r="U209" s="18"/>
      <c r="X209" s="2"/>
      <c r="Y209" s="2"/>
      <c r="Z209" s="2"/>
      <c r="AA209" s="2"/>
      <c r="AB209" s="2"/>
    </row>
    <row r="210" spans="1:28" ht="12.75">
      <c r="A210" s="293"/>
      <c r="B210" s="259" t="s">
        <v>167</v>
      </c>
      <c r="C210" s="259">
        <v>650</v>
      </c>
      <c r="D210" s="324" t="s">
        <v>273</v>
      </c>
      <c r="E210" s="310">
        <v>8531.62</v>
      </c>
      <c r="F210" s="247">
        <v>7844.7</v>
      </c>
      <c r="G210" s="248">
        <v>8050</v>
      </c>
      <c r="H210" s="248">
        <v>8050</v>
      </c>
      <c r="I210" s="248">
        <v>7900</v>
      </c>
      <c r="J210" s="248">
        <v>7800</v>
      </c>
      <c r="K210" s="249">
        <v>7800</v>
      </c>
      <c r="L210" s="16"/>
      <c r="N210" s="18"/>
      <c r="O210" s="18"/>
      <c r="P210" s="18"/>
      <c r="Q210" s="4"/>
      <c r="R210" s="18"/>
      <c r="S210" s="18"/>
      <c r="T210" s="18"/>
      <c r="U210" s="18"/>
      <c r="X210" s="2"/>
      <c r="Y210" s="2"/>
      <c r="Z210" s="2"/>
      <c r="AA210" s="2"/>
      <c r="AB210" s="2"/>
    </row>
    <row r="211" spans="1:28" ht="12.75">
      <c r="A211" s="481"/>
      <c r="B211" s="482"/>
      <c r="C211" s="482"/>
      <c r="D211" s="483" t="s">
        <v>26</v>
      </c>
      <c r="E211" s="310">
        <f aca="true" t="shared" si="51" ref="E211:K211">SUM(E209:E210)</f>
        <v>20623.52</v>
      </c>
      <c r="F211" s="247">
        <f t="shared" si="51"/>
        <v>11899.02</v>
      </c>
      <c r="G211" s="248">
        <f t="shared" si="51"/>
        <v>12224</v>
      </c>
      <c r="H211" s="248">
        <f t="shared" si="51"/>
        <v>12224</v>
      </c>
      <c r="I211" s="248">
        <f t="shared" si="51"/>
        <v>14900</v>
      </c>
      <c r="J211" s="248">
        <f t="shared" si="51"/>
        <v>14650</v>
      </c>
      <c r="K211" s="249">
        <f t="shared" si="51"/>
        <v>14490</v>
      </c>
      <c r="L211" s="16"/>
      <c r="N211" s="18"/>
      <c r="O211" s="18"/>
      <c r="P211" s="18"/>
      <c r="Q211" s="4"/>
      <c r="R211" s="18"/>
      <c r="S211" s="18"/>
      <c r="T211" s="18"/>
      <c r="U211" s="18"/>
      <c r="X211" s="2"/>
      <c r="Y211" s="2"/>
      <c r="Z211" s="2"/>
      <c r="AA211" s="2"/>
      <c r="AB211" s="2"/>
    </row>
    <row r="212" spans="1:28" ht="12.75">
      <c r="A212" s="292" t="s">
        <v>219</v>
      </c>
      <c r="B212" s="259"/>
      <c r="C212" s="259"/>
      <c r="D212" s="325" t="s">
        <v>220</v>
      </c>
      <c r="E212" s="310"/>
      <c r="F212" s="247"/>
      <c r="G212" s="248"/>
      <c r="H212" s="248"/>
      <c r="I212" s="248"/>
      <c r="J212" s="248"/>
      <c r="K212" s="249"/>
      <c r="L212" s="16"/>
      <c r="N212" s="17"/>
      <c r="O212" s="17"/>
      <c r="Q212" s="4"/>
      <c r="R212" s="17"/>
      <c r="S212" s="17"/>
      <c r="T212" s="17"/>
      <c r="U212" s="17"/>
      <c r="X212" s="2"/>
      <c r="Y212" s="2"/>
      <c r="Z212" s="2"/>
      <c r="AA212" s="2"/>
      <c r="AB212" s="2"/>
    </row>
    <row r="213" spans="1:28" ht="12.75">
      <c r="A213" s="293"/>
      <c r="B213" s="275" t="s">
        <v>31</v>
      </c>
      <c r="C213" s="259">
        <v>630</v>
      </c>
      <c r="D213" s="324" t="s">
        <v>70</v>
      </c>
      <c r="E213" s="310">
        <v>2430</v>
      </c>
      <c r="F213" s="247">
        <v>0</v>
      </c>
      <c r="G213" s="248">
        <v>1830</v>
      </c>
      <c r="H213" s="248">
        <v>1830</v>
      </c>
      <c r="I213" s="248">
        <v>1512</v>
      </c>
      <c r="J213" s="248"/>
      <c r="K213" s="249"/>
      <c r="L213" s="16"/>
      <c r="N213" s="17"/>
      <c r="O213" s="17"/>
      <c r="Q213" s="4"/>
      <c r="R213" s="17"/>
      <c r="S213" s="17"/>
      <c r="T213" s="17"/>
      <c r="U213" s="17"/>
      <c r="X213" s="2"/>
      <c r="Y213" s="2"/>
      <c r="Z213" s="2"/>
      <c r="AA213" s="2"/>
      <c r="AB213" s="2"/>
    </row>
    <row r="214" spans="1:28" ht="12.75">
      <c r="A214" s="481"/>
      <c r="B214" s="482"/>
      <c r="C214" s="482"/>
      <c r="D214" s="483" t="s">
        <v>26</v>
      </c>
      <c r="E214" s="310">
        <f>SUM(E213)</f>
        <v>2430</v>
      </c>
      <c r="F214" s="247">
        <f aca="true" t="shared" si="52" ref="F214:K214">SUM(F213:F213)</f>
        <v>0</v>
      </c>
      <c r="G214" s="248">
        <f t="shared" si="52"/>
        <v>1830</v>
      </c>
      <c r="H214" s="248">
        <f t="shared" si="52"/>
        <v>1830</v>
      </c>
      <c r="I214" s="248">
        <f t="shared" si="52"/>
        <v>1512</v>
      </c>
      <c r="J214" s="248">
        <f t="shared" si="52"/>
        <v>0</v>
      </c>
      <c r="K214" s="249">
        <f t="shared" si="52"/>
        <v>0</v>
      </c>
      <c r="L214" s="16"/>
      <c r="N214" s="17"/>
      <c r="O214" s="17"/>
      <c r="Q214" s="4"/>
      <c r="R214" s="17"/>
      <c r="S214" s="17"/>
      <c r="T214" s="17"/>
      <c r="U214" s="17"/>
      <c r="X214" s="2"/>
      <c r="Y214" s="2"/>
      <c r="Z214" s="2"/>
      <c r="AA214" s="2"/>
      <c r="AB214" s="2"/>
    </row>
    <row r="215" spans="1:28" ht="12.75">
      <c r="A215" s="292" t="s">
        <v>169</v>
      </c>
      <c r="B215" s="260"/>
      <c r="C215" s="260"/>
      <c r="D215" s="323" t="s">
        <v>170</v>
      </c>
      <c r="E215" s="312"/>
      <c r="F215" s="708"/>
      <c r="G215" s="269"/>
      <c r="H215" s="269"/>
      <c r="I215" s="269"/>
      <c r="J215" s="269"/>
      <c r="K215" s="295"/>
      <c r="L215" s="16"/>
      <c r="N215" s="17"/>
      <c r="O215" s="17"/>
      <c r="Q215" s="4"/>
      <c r="R215" s="17"/>
      <c r="S215" s="17"/>
      <c r="T215" s="17"/>
      <c r="U215" s="17"/>
      <c r="X215" s="2"/>
      <c r="Y215" s="2"/>
      <c r="Z215" s="2"/>
      <c r="AA215" s="2"/>
      <c r="AB215" s="2"/>
    </row>
    <row r="216" spans="1:28" ht="12.75">
      <c r="A216" s="292"/>
      <c r="B216" s="271" t="s">
        <v>171</v>
      </c>
      <c r="C216" s="259">
        <v>630</v>
      </c>
      <c r="D216" s="324" t="s">
        <v>70</v>
      </c>
      <c r="E216" s="310">
        <v>15766.63</v>
      </c>
      <c r="F216" s="247">
        <v>41826.12</v>
      </c>
      <c r="G216" s="248">
        <v>21400</v>
      </c>
      <c r="H216" s="248">
        <v>21937</v>
      </c>
      <c r="I216" s="248">
        <v>14000</v>
      </c>
      <c r="J216" s="248">
        <v>23000</v>
      </c>
      <c r="K216" s="249">
        <v>33000</v>
      </c>
      <c r="M216" s="28"/>
      <c r="N216" s="17"/>
      <c r="O216" s="17"/>
      <c r="Q216" s="4"/>
      <c r="R216" s="17"/>
      <c r="S216" s="17"/>
      <c r="T216" s="17"/>
      <c r="U216" s="17"/>
      <c r="X216" s="2"/>
      <c r="Y216" s="2"/>
      <c r="Z216" s="2"/>
      <c r="AA216" s="2"/>
      <c r="AB216" s="2"/>
    </row>
    <row r="217" spans="1:28" ht="12.75">
      <c r="A217" s="481"/>
      <c r="B217" s="482"/>
      <c r="C217" s="482"/>
      <c r="D217" s="483" t="s">
        <v>26</v>
      </c>
      <c r="E217" s="310">
        <f aca="true" t="shared" si="53" ref="E217:K217">SUM(E216:E216)</f>
        <v>15766.63</v>
      </c>
      <c r="F217" s="247">
        <f t="shared" si="53"/>
        <v>41826.12</v>
      </c>
      <c r="G217" s="248">
        <f t="shared" si="53"/>
        <v>21400</v>
      </c>
      <c r="H217" s="248">
        <f t="shared" si="53"/>
        <v>21937</v>
      </c>
      <c r="I217" s="248">
        <f t="shared" si="53"/>
        <v>14000</v>
      </c>
      <c r="J217" s="248">
        <f t="shared" si="53"/>
        <v>23000</v>
      </c>
      <c r="K217" s="249">
        <f t="shared" si="53"/>
        <v>33000</v>
      </c>
      <c r="L217" s="17"/>
      <c r="M217" s="33"/>
      <c r="N217" s="17"/>
      <c r="O217" s="17"/>
      <c r="Q217" s="24"/>
      <c r="R217" s="17"/>
      <c r="S217" s="17"/>
      <c r="T217" s="17"/>
      <c r="U217" s="17"/>
      <c r="X217" s="2"/>
      <c r="Y217" s="2"/>
      <c r="Z217" s="2"/>
      <c r="AA217" s="2"/>
      <c r="AB217" s="2"/>
    </row>
    <row r="218" spans="1:28" ht="12.75">
      <c r="A218" s="292" t="s">
        <v>199</v>
      </c>
      <c r="B218" s="259"/>
      <c r="C218" s="259"/>
      <c r="D218" s="323" t="s">
        <v>217</v>
      </c>
      <c r="E218" s="310"/>
      <c r="F218" s="247"/>
      <c r="G218" s="269"/>
      <c r="H218" s="248"/>
      <c r="I218" s="248"/>
      <c r="J218" s="248"/>
      <c r="K218" s="249"/>
      <c r="L218" s="17"/>
      <c r="M218" s="33"/>
      <c r="N218" s="17"/>
      <c r="O218" s="17"/>
      <c r="Q218" s="4"/>
      <c r="R218" s="17"/>
      <c r="S218" s="17"/>
      <c r="T218" s="17"/>
      <c r="U218" s="17"/>
      <c r="X218" s="2"/>
      <c r="Y218" s="2"/>
      <c r="Z218" s="2"/>
      <c r="AA218" s="2"/>
      <c r="AB218" s="2"/>
    </row>
    <row r="219" spans="1:28" ht="12.75">
      <c r="A219" s="292"/>
      <c r="B219" s="275" t="s">
        <v>31</v>
      </c>
      <c r="C219" s="259">
        <v>610</v>
      </c>
      <c r="D219" s="324" t="s">
        <v>34</v>
      </c>
      <c r="E219" s="310">
        <v>8318.01</v>
      </c>
      <c r="F219" s="708">
        <v>30546.18</v>
      </c>
      <c r="G219" s="269">
        <v>21800</v>
      </c>
      <c r="H219" s="269">
        <v>21800</v>
      </c>
      <c r="I219" s="269">
        <v>10900</v>
      </c>
      <c r="J219" s="269">
        <v>10900</v>
      </c>
      <c r="K219" s="295">
        <v>10900</v>
      </c>
      <c r="L219" s="18"/>
      <c r="M219" s="31"/>
      <c r="N219" s="33"/>
      <c r="O219" s="33"/>
      <c r="Q219" s="4"/>
      <c r="R219" s="33"/>
      <c r="S219" s="33"/>
      <c r="T219" s="33"/>
      <c r="U219" s="33"/>
      <c r="X219" s="2"/>
      <c r="Y219" s="2"/>
      <c r="Z219" s="2"/>
      <c r="AA219" s="2"/>
      <c r="AB219" s="2"/>
    </row>
    <row r="220" spans="1:28" ht="12.75">
      <c r="A220" s="292"/>
      <c r="B220" s="275" t="s">
        <v>31</v>
      </c>
      <c r="C220" s="259">
        <v>620</v>
      </c>
      <c r="D220" s="324" t="s">
        <v>30</v>
      </c>
      <c r="E220" s="310">
        <v>2896.01</v>
      </c>
      <c r="F220" s="708">
        <v>10971.51</v>
      </c>
      <c r="G220" s="269">
        <v>7100</v>
      </c>
      <c r="H220" s="269">
        <v>7100</v>
      </c>
      <c r="I220" s="269">
        <v>3809.5500000000006</v>
      </c>
      <c r="J220" s="269">
        <v>3809.5500000000006</v>
      </c>
      <c r="K220" s="295">
        <v>3809.5500000000006</v>
      </c>
      <c r="L220" s="16"/>
      <c r="N220" s="17"/>
      <c r="O220" s="17"/>
      <c r="Q220" s="4"/>
      <c r="R220" s="17"/>
      <c r="S220" s="17"/>
      <c r="T220" s="17"/>
      <c r="U220" s="17"/>
      <c r="X220" s="2"/>
      <c r="Y220" s="2"/>
      <c r="Z220" s="2"/>
      <c r="AA220" s="2"/>
      <c r="AB220" s="2"/>
    </row>
    <row r="221" spans="1:28" ht="12.75">
      <c r="A221" s="292"/>
      <c r="B221" s="275" t="s">
        <v>31</v>
      </c>
      <c r="C221" s="259">
        <v>630</v>
      </c>
      <c r="D221" s="324" t="s">
        <v>70</v>
      </c>
      <c r="E221" s="310">
        <v>1115.56</v>
      </c>
      <c r="F221" s="708">
        <v>3158.6000000000004</v>
      </c>
      <c r="G221" s="269">
        <v>2925</v>
      </c>
      <c r="H221" s="269">
        <v>2925</v>
      </c>
      <c r="I221" s="269">
        <v>1165</v>
      </c>
      <c r="J221" s="269">
        <v>1165</v>
      </c>
      <c r="K221" s="295">
        <v>1165</v>
      </c>
      <c r="L221" s="18"/>
      <c r="M221" s="31"/>
      <c r="N221" s="17"/>
      <c r="O221" s="17"/>
      <c r="Q221" s="4"/>
      <c r="R221" s="17"/>
      <c r="S221" s="17"/>
      <c r="T221" s="17"/>
      <c r="U221" s="17"/>
      <c r="X221" s="2"/>
      <c r="Y221" s="2"/>
      <c r="Z221" s="2"/>
      <c r="AA221" s="2"/>
      <c r="AB221" s="2"/>
    </row>
    <row r="222" spans="1:28" ht="12.75">
      <c r="A222" s="292"/>
      <c r="B222" s="275" t="s">
        <v>31</v>
      </c>
      <c r="C222" s="259">
        <v>640</v>
      </c>
      <c r="D222" s="529" t="s">
        <v>415</v>
      </c>
      <c r="E222" s="310"/>
      <c r="F222" s="708">
        <v>248.1</v>
      </c>
      <c r="G222" s="269"/>
      <c r="H222" s="269">
        <v>550</v>
      </c>
      <c r="I222" s="269"/>
      <c r="J222" s="269"/>
      <c r="K222" s="295"/>
      <c r="L222" s="18"/>
      <c r="M222" s="31"/>
      <c r="N222" s="17"/>
      <c r="O222" s="17"/>
      <c r="Q222" s="4"/>
      <c r="R222" s="17"/>
      <c r="S222" s="17"/>
      <c r="T222" s="17"/>
      <c r="U222" s="17"/>
      <c r="X222" s="2"/>
      <c r="Y222" s="2"/>
      <c r="Z222" s="2"/>
      <c r="AA222" s="2"/>
      <c r="AB222" s="2"/>
    </row>
    <row r="223" spans="1:28" ht="12.75">
      <c r="A223" s="481"/>
      <c r="B223" s="482"/>
      <c r="C223" s="482"/>
      <c r="D223" s="483" t="s">
        <v>26</v>
      </c>
      <c r="E223" s="310">
        <f aca="true" t="shared" si="54" ref="E223:K223">SUM(E219:E222)</f>
        <v>12329.58</v>
      </c>
      <c r="F223" s="708">
        <f>SUM(F219:F222)</f>
        <v>44924.39</v>
      </c>
      <c r="G223" s="269">
        <f t="shared" si="54"/>
        <v>31825</v>
      </c>
      <c r="H223" s="269">
        <f t="shared" si="54"/>
        <v>32375</v>
      </c>
      <c r="I223" s="269">
        <f t="shared" si="54"/>
        <v>15874.550000000001</v>
      </c>
      <c r="J223" s="269">
        <f t="shared" si="54"/>
        <v>15874.550000000001</v>
      </c>
      <c r="K223" s="295">
        <f t="shared" si="54"/>
        <v>15874.550000000001</v>
      </c>
      <c r="L223" s="18"/>
      <c r="M223" s="31"/>
      <c r="N223" s="17"/>
      <c r="O223" s="17"/>
      <c r="Q223" s="4"/>
      <c r="R223" s="17"/>
      <c r="S223" s="17"/>
      <c r="T223" s="17"/>
      <c r="U223" s="17"/>
      <c r="X223" s="2"/>
      <c r="Y223" s="2"/>
      <c r="Z223" s="2"/>
      <c r="AA223" s="2"/>
      <c r="AB223" s="2"/>
    </row>
    <row r="224" spans="1:28" ht="12.75">
      <c r="A224" s="292" t="s">
        <v>400</v>
      </c>
      <c r="B224" s="482"/>
      <c r="C224" s="482"/>
      <c r="D224" s="480" t="s">
        <v>401</v>
      </c>
      <c r="E224" s="310"/>
      <c r="F224" s="708"/>
      <c r="G224" s="269"/>
      <c r="H224" s="269"/>
      <c r="I224" s="269"/>
      <c r="J224" s="269"/>
      <c r="K224" s="295"/>
      <c r="L224" s="17"/>
      <c r="M224" s="33"/>
      <c r="N224" s="17"/>
      <c r="O224" s="17"/>
      <c r="Q224" s="4"/>
      <c r="R224" s="17"/>
      <c r="S224" s="17"/>
      <c r="T224" s="17"/>
      <c r="U224" s="17"/>
      <c r="X224" s="2"/>
      <c r="Y224" s="2"/>
      <c r="Z224" s="2"/>
      <c r="AA224" s="2"/>
      <c r="AB224" s="2"/>
    </row>
    <row r="225" spans="1:28" ht="12.75">
      <c r="A225" s="478"/>
      <c r="B225" s="275" t="s">
        <v>402</v>
      </c>
      <c r="C225" s="482">
        <v>610</v>
      </c>
      <c r="D225" s="324" t="s">
        <v>34</v>
      </c>
      <c r="E225" s="310"/>
      <c r="F225" s="708">
        <v>480</v>
      </c>
      <c r="H225" s="269"/>
      <c r="I225" s="269"/>
      <c r="J225" s="269"/>
      <c r="K225" s="295"/>
      <c r="L225" s="17"/>
      <c r="M225" s="33"/>
      <c r="N225" s="17"/>
      <c r="O225" s="17"/>
      <c r="Q225" s="4"/>
      <c r="R225" s="17"/>
      <c r="S225" s="17"/>
      <c r="T225" s="17"/>
      <c r="U225" s="17"/>
      <c r="X225" s="2"/>
      <c r="Y225" s="2"/>
      <c r="Z225" s="2"/>
      <c r="AA225" s="2"/>
      <c r="AB225" s="2"/>
    </row>
    <row r="226" spans="1:28" ht="12.75">
      <c r="A226" s="478"/>
      <c r="B226" s="275" t="s">
        <v>402</v>
      </c>
      <c r="C226" s="482">
        <v>620</v>
      </c>
      <c r="D226" s="324" t="s">
        <v>30</v>
      </c>
      <c r="E226" s="310"/>
      <c r="F226" s="708">
        <v>167.76</v>
      </c>
      <c r="H226" s="269"/>
      <c r="I226" s="269"/>
      <c r="J226" s="269"/>
      <c r="K226" s="295"/>
      <c r="L226" s="17"/>
      <c r="M226" s="33"/>
      <c r="N226" s="17"/>
      <c r="O226" s="17"/>
      <c r="Q226" s="4"/>
      <c r="R226" s="17"/>
      <c r="S226" s="17"/>
      <c r="T226" s="17"/>
      <c r="U226" s="17"/>
      <c r="X226" s="2"/>
      <c r="Y226" s="2"/>
      <c r="Z226" s="2"/>
      <c r="AA226" s="2"/>
      <c r="AB226" s="2"/>
    </row>
    <row r="227" spans="1:28" ht="12.75">
      <c r="A227" s="481"/>
      <c r="B227" s="275" t="s">
        <v>402</v>
      </c>
      <c r="C227" s="259">
        <v>630</v>
      </c>
      <c r="D227" s="324" t="s">
        <v>70</v>
      </c>
      <c r="E227" s="310">
        <v>20093.63</v>
      </c>
      <c r="F227" s="708">
        <v>54535.67</v>
      </c>
      <c r="G227" s="269">
        <v>9500</v>
      </c>
      <c r="H227" s="269">
        <v>7610</v>
      </c>
      <c r="I227" s="269">
        <v>2000</v>
      </c>
      <c r="J227" s="269">
        <v>0</v>
      </c>
      <c r="K227" s="295">
        <v>0</v>
      </c>
      <c r="L227" s="17"/>
      <c r="M227" s="33"/>
      <c r="N227" s="17"/>
      <c r="O227" s="17"/>
      <c r="Q227" s="9"/>
      <c r="R227" s="17"/>
      <c r="S227" s="17"/>
      <c r="T227" s="17"/>
      <c r="U227" s="17"/>
      <c r="X227" s="2"/>
      <c r="Y227" s="2"/>
      <c r="Z227" s="2"/>
      <c r="AA227" s="2"/>
      <c r="AB227" s="2"/>
    </row>
    <row r="228" spans="1:28" ht="12.75">
      <c r="A228" s="481"/>
      <c r="B228" s="482"/>
      <c r="C228" s="482"/>
      <c r="D228" s="483" t="s">
        <v>26</v>
      </c>
      <c r="E228" s="310">
        <f>SUM(E225:E227)</f>
        <v>20093.63</v>
      </c>
      <c r="F228" s="708">
        <f>SUM(F225:F227)</f>
        <v>55183.43</v>
      </c>
      <c r="G228" s="269">
        <f>SUM(G225:G227)</f>
        <v>9500</v>
      </c>
      <c r="H228" s="269">
        <f>SUM(H225:H227)</f>
        <v>7610</v>
      </c>
      <c r="I228" s="269">
        <f>SUM(I225:I227)</f>
        <v>2000</v>
      </c>
      <c r="J228" s="269">
        <f>SUM(J227)</f>
        <v>0</v>
      </c>
      <c r="K228" s="295">
        <f>SUM(K227)</f>
        <v>0</v>
      </c>
      <c r="L228" s="17"/>
      <c r="M228" s="33"/>
      <c r="N228" s="17"/>
      <c r="O228" s="17"/>
      <c r="Q228" s="9"/>
      <c r="R228" s="17"/>
      <c r="S228" s="17"/>
      <c r="T228" s="17"/>
      <c r="U228" s="17"/>
      <c r="X228" s="2"/>
      <c r="Y228" s="2"/>
      <c r="Z228" s="2"/>
      <c r="AA228" s="2"/>
      <c r="AB228" s="2"/>
    </row>
    <row r="229" spans="1:28" ht="12.75">
      <c r="A229" s="296" t="s">
        <v>172</v>
      </c>
      <c r="B229" s="272"/>
      <c r="C229" s="272"/>
      <c r="D229" s="326" t="s">
        <v>173</v>
      </c>
      <c r="E229" s="316">
        <f>E232+E235+E240+E244+E248+E251+E257</f>
        <v>128975.85</v>
      </c>
      <c r="F229" s="265">
        <f aca="true" t="shared" si="55" ref="F229:K229">F232+F235+F240+F244+F248+F251+F257+F261</f>
        <v>154334.72</v>
      </c>
      <c r="G229" s="266">
        <f t="shared" si="55"/>
        <v>172175</v>
      </c>
      <c r="H229" s="267">
        <f t="shared" si="55"/>
        <v>222706</v>
      </c>
      <c r="I229" s="267">
        <f t="shared" si="55"/>
        <v>140975</v>
      </c>
      <c r="J229" s="267">
        <f t="shared" si="55"/>
        <v>115550</v>
      </c>
      <c r="K229" s="267">
        <f t="shared" si="55"/>
        <v>115575</v>
      </c>
      <c r="L229" s="17"/>
      <c r="M229" s="33"/>
      <c r="N229" s="17"/>
      <c r="O229" s="17"/>
      <c r="Q229" s="9"/>
      <c r="R229" s="17"/>
      <c r="S229" s="17"/>
      <c r="T229" s="17"/>
      <c r="U229" s="17"/>
      <c r="X229" s="2"/>
      <c r="Y229" s="2"/>
      <c r="Z229" s="2"/>
      <c r="AA229" s="2"/>
      <c r="AB229" s="2"/>
    </row>
    <row r="230" spans="1:28" ht="12.75">
      <c r="A230" s="292" t="s">
        <v>174</v>
      </c>
      <c r="B230" s="259"/>
      <c r="C230" s="259"/>
      <c r="D230" s="323" t="s">
        <v>175</v>
      </c>
      <c r="E230" s="310"/>
      <c r="F230" s="247"/>
      <c r="G230" s="248"/>
      <c r="H230" s="248"/>
      <c r="I230" s="248"/>
      <c r="J230" s="248"/>
      <c r="K230" s="249"/>
      <c r="L230" s="33"/>
      <c r="M230" s="33"/>
      <c r="N230" s="33"/>
      <c r="O230" s="33"/>
      <c r="Q230" s="9"/>
      <c r="R230" s="33"/>
      <c r="S230" s="33"/>
      <c r="T230" s="33"/>
      <c r="U230" s="33"/>
      <c r="X230" s="2"/>
      <c r="Y230" s="2"/>
      <c r="Z230" s="2"/>
      <c r="AA230" s="2"/>
      <c r="AB230" s="2"/>
    </row>
    <row r="231" spans="1:28" ht="12.75">
      <c r="A231" s="293"/>
      <c r="B231" s="259" t="s">
        <v>206</v>
      </c>
      <c r="C231" s="259">
        <v>630</v>
      </c>
      <c r="D231" s="324" t="s">
        <v>70</v>
      </c>
      <c r="E231" s="310">
        <v>40730.4</v>
      </c>
      <c r="F231" s="247">
        <v>46192.15</v>
      </c>
      <c r="G231" s="248">
        <v>44000</v>
      </c>
      <c r="H231" s="248">
        <v>37000</v>
      </c>
      <c r="I231" s="248">
        <v>40000</v>
      </c>
      <c r="J231" s="248">
        <v>53000</v>
      </c>
      <c r="K231" s="249">
        <v>53000</v>
      </c>
      <c r="L231" s="33"/>
      <c r="M231" s="33"/>
      <c r="N231" s="33"/>
      <c r="O231" s="33"/>
      <c r="Q231" s="9"/>
      <c r="R231" s="33"/>
      <c r="S231" s="33"/>
      <c r="T231" s="33"/>
      <c r="U231" s="33"/>
      <c r="X231" s="2"/>
      <c r="Y231" s="2"/>
      <c r="Z231" s="2"/>
      <c r="AA231" s="2"/>
      <c r="AB231" s="2"/>
    </row>
    <row r="232" spans="1:28" ht="12.75">
      <c r="A232" s="481"/>
      <c r="B232" s="482"/>
      <c r="C232" s="482"/>
      <c r="D232" s="483" t="s">
        <v>26</v>
      </c>
      <c r="E232" s="311">
        <f aca="true" t="shared" si="56" ref="E232:K232">SUM(E231:E231)</f>
        <v>40730.4</v>
      </c>
      <c r="F232" s="707">
        <f>SUM(F231:F231)</f>
        <v>46192.15</v>
      </c>
      <c r="G232" s="268">
        <f t="shared" si="56"/>
        <v>44000</v>
      </c>
      <c r="H232" s="268">
        <f t="shared" si="56"/>
        <v>37000</v>
      </c>
      <c r="I232" s="268">
        <f t="shared" si="56"/>
        <v>40000</v>
      </c>
      <c r="J232" s="268">
        <f t="shared" si="56"/>
        <v>53000</v>
      </c>
      <c r="K232" s="294">
        <f t="shared" si="56"/>
        <v>53000</v>
      </c>
      <c r="L232" s="17"/>
      <c r="M232" s="33"/>
      <c r="N232" s="17"/>
      <c r="O232" s="17"/>
      <c r="Q232" s="9"/>
      <c r="R232" s="17"/>
      <c r="S232" s="17"/>
      <c r="T232" s="17"/>
      <c r="U232" s="17"/>
      <c r="X232" s="2"/>
      <c r="Y232" s="2"/>
      <c r="Z232" s="2"/>
      <c r="AA232" s="2"/>
      <c r="AB232" s="2"/>
    </row>
    <row r="233" spans="1:28" ht="12.75">
      <c r="A233" s="292" t="s">
        <v>176</v>
      </c>
      <c r="B233" s="259"/>
      <c r="C233" s="259"/>
      <c r="D233" s="325" t="s">
        <v>177</v>
      </c>
      <c r="E233" s="313"/>
      <c r="F233" s="708"/>
      <c r="G233" s="269"/>
      <c r="H233" s="269"/>
      <c r="I233" s="269"/>
      <c r="J233" s="269"/>
      <c r="K233" s="295"/>
      <c r="L233" s="17"/>
      <c r="M233" s="33"/>
      <c r="N233" s="16"/>
      <c r="O233" s="16"/>
      <c r="Q233" s="19"/>
      <c r="R233" s="16"/>
      <c r="S233" s="16"/>
      <c r="T233" s="16"/>
      <c r="U233" s="16"/>
      <c r="X233" s="2"/>
      <c r="Y233" s="2"/>
      <c r="Z233" s="2"/>
      <c r="AA233" s="2"/>
      <c r="AB233" s="2"/>
    </row>
    <row r="234" spans="1:28" ht="12.75">
      <c r="A234" s="293"/>
      <c r="B234" s="271" t="s">
        <v>203</v>
      </c>
      <c r="C234" s="259">
        <v>630</v>
      </c>
      <c r="D234" s="324" t="s">
        <v>70</v>
      </c>
      <c r="E234" s="311">
        <v>17508.4</v>
      </c>
      <c r="F234" s="707">
        <v>16130.95</v>
      </c>
      <c r="G234" s="268">
        <v>22000</v>
      </c>
      <c r="H234" s="268">
        <v>24000</v>
      </c>
      <c r="I234" s="268">
        <v>30500</v>
      </c>
      <c r="J234" s="268">
        <v>30500</v>
      </c>
      <c r="K234" s="294">
        <v>30500</v>
      </c>
      <c r="L234" s="17"/>
      <c r="M234" s="33"/>
      <c r="N234" s="16"/>
      <c r="O234" s="16"/>
      <c r="Q234" s="16"/>
      <c r="R234" s="16"/>
      <c r="S234" s="16"/>
      <c r="T234" s="16"/>
      <c r="U234" s="16"/>
      <c r="X234" s="2"/>
      <c r="Y234" s="2"/>
      <c r="Z234" s="2"/>
      <c r="AA234" s="2"/>
      <c r="AB234" s="2"/>
    </row>
    <row r="235" spans="1:28" ht="12.75">
      <c r="A235" s="481"/>
      <c r="B235" s="482"/>
      <c r="C235" s="482"/>
      <c r="D235" s="483" t="s">
        <v>26</v>
      </c>
      <c r="E235" s="311">
        <f aca="true" t="shared" si="57" ref="E235:K235">SUM(E234)</f>
        <v>17508.4</v>
      </c>
      <c r="F235" s="707">
        <f t="shared" si="57"/>
        <v>16130.95</v>
      </c>
      <c r="G235" s="268">
        <f t="shared" si="57"/>
        <v>22000</v>
      </c>
      <c r="H235" s="268">
        <f t="shared" si="57"/>
        <v>24000</v>
      </c>
      <c r="I235" s="268">
        <f t="shared" si="57"/>
        <v>30500</v>
      </c>
      <c r="J235" s="268">
        <f t="shared" si="57"/>
        <v>30500</v>
      </c>
      <c r="K235" s="294">
        <f t="shared" si="57"/>
        <v>30500</v>
      </c>
      <c r="L235" s="16"/>
      <c r="N235" s="16"/>
      <c r="O235" s="16"/>
      <c r="Q235" s="17"/>
      <c r="R235" s="16"/>
      <c r="S235" s="16"/>
      <c r="T235" s="16"/>
      <c r="U235" s="16"/>
      <c r="X235" s="2"/>
      <c r="Y235" s="2"/>
      <c r="Z235" s="2"/>
      <c r="AA235" s="2"/>
      <c r="AB235" s="2"/>
    </row>
    <row r="236" spans="1:28" ht="12.75">
      <c r="A236" s="292" t="s">
        <v>178</v>
      </c>
      <c r="B236" s="259"/>
      <c r="C236" s="259"/>
      <c r="D236" s="325" t="s">
        <v>179</v>
      </c>
      <c r="E236" s="311"/>
      <c r="F236" s="707"/>
      <c r="G236" s="268"/>
      <c r="H236" s="268"/>
      <c r="I236" s="268"/>
      <c r="J236" s="268"/>
      <c r="K236" s="294"/>
      <c r="L236" s="17"/>
      <c r="M236" s="33"/>
      <c r="N236" s="16"/>
      <c r="O236" s="16"/>
      <c r="Q236" s="17"/>
      <c r="R236" s="16"/>
      <c r="S236" s="16"/>
      <c r="T236" s="16"/>
      <c r="U236" s="16"/>
      <c r="X236" s="2"/>
      <c r="Y236" s="2"/>
      <c r="Z236" s="2"/>
      <c r="AA236" s="2"/>
      <c r="AB236" s="2"/>
    </row>
    <row r="237" spans="1:28" ht="12.75">
      <c r="A237" s="293"/>
      <c r="B237" s="259" t="s">
        <v>203</v>
      </c>
      <c r="C237" s="259">
        <v>610</v>
      </c>
      <c r="D237" s="324" t="s">
        <v>34</v>
      </c>
      <c r="E237" s="310">
        <v>2956.97</v>
      </c>
      <c r="F237" s="247">
        <v>2964.62</v>
      </c>
      <c r="G237" s="248">
        <v>3100</v>
      </c>
      <c r="H237" s="248">
        <v>3200</v>
      </c>
      <c r="I237" s="248">
        <v>3300</v>
      </c>
      <c r="J237" s="248">
        <v>3300</v>
      </c>
      <c r="K237" s="249">
        <v>3300</v>
      </c>
      <c r="L237" s="17"/>
      <c r="M237" s="33"/>
      <c r="N237" s="17"/>
      <c r="O237" s="17"/>
      <c r="Q237" s="17"/>
      <c r="R237" s="17"/>
      <c r="S237" s="17"/>
      <c r="T237" s="17"/>
      <c r="U237" s="17"/>
      <c r="X237" s="2"/>
      <c r="Y237" s="2"/>
      <c r="Z237" s="2"/>
      <c r="AA237" s="2"/>
      <c r="AB237" s="2"/>
    </row>
    <row r="238" spans="1:28" ht="12.75">
      <c r="A238" s="293"/>
      <c r="B238" s="259" t="s">
        <v>203</v>
      </c>
      <c r="C238" s="259">
        <v>620</v>
      </c>
      <c r="D238" s="324" t="s">
        <v>30</v>
      </c>
      <c r="E238" s="310">
        <v>1091.29</v>
      </c>
      <c r="F238" s="247">
        <v>1082.51</v>
      </c>
      <c r="G238" s="248">
        <v>1750</v>
      </c>
      <c r="H238" s="248">
        <v>1790</v>
      </c>
      <c r="I238" s="248">
        <v>1850</v>
      </c>
      <c r="J238" s="248">
        <v>1850</v>
      </c>
      <c r="K238" s="249">
        <v>1850</v>
      </c>
      <c r="L238" s="17"/>
      <c r="M238" s="33"/>
      <c r="N238" s="17"/>
      <c r="O238" s="17"/>
      <c r="Q238" s="4"/>
      <c r="R238" s="17"/>
      <c r="S238" s="17"/>
      <c r="T238" s="17"/>
      <c r="U238" s="17"/>
      <c r="X238" s="2"/>
      <c r="Y238" s="2"/>
      <c r="Z238" s="2"/>
      <c r="AA238" s="2"/>
      <c r="AB238" s="2"/>
    </row>
    <row r="239" spans="1:28" ht="12.75">
      <c r="A239" s="293"/>
      <c r="B239" s="259" t="s">
        <v>203</v>
      </c>
      <c r="C239" s="259">
        <v>630</v>
      </c>
      <c r="D239" s="324" t="s">
        <v>70</v>
      </c>
      <c r="E239" s="310">
        <v>9706.95</v>
      </c>
      <c r="F239" s="247">
        <v>9638.210000000001</v>
      </c>
      <c r="G239" s="248">
        <v>15150</v>
      </c>
      <c r="H239" s="248">
        <v>15950</v>
      </c>
      <c r="I239" s="248">
        <v>16350</v>
      </c>
      <c r="J239" s="248">
        <v>16350</v>
      </c>
      <c r="K239" s="249">
        <v>16375</v>
      </c>
      <c r="L239" s="17"/>
      <c r="M239" s="33"/>
      <c r="N239" s="17"/>
      <c r="O239" s="17"/>
      <c r="Q239" s="4"/>
      <c r="R239" s="17"/>
      <c r="S239" s="17"/>
      <c r="T239" s="17"/>
      <c r="U239" s="17"/>
      <c r="X239" s="2"/>
      <c r="Y239" s="2"/>
      <c r="Z239" s="2"/>
      <c r="AA239" s="2"/>
      <c r="AB239" s="2"/>
    </row>
    <row r="240" spans="1:28" ht="12.75">
      <c r="A240" s="481"/>
      <c r="B240" s="482"/>
      <c r="C240" s="482"/>
      <c r="D240" s="483" t="s">
        <v>26</v>
      </c>
      <c r="E240" s="310">
        <f aca="true" t="shared" si="58" ref="E240:K240">SUM(E237:E239)</f>
        <v>13755.210000000001</v>
      </c>
      <c r="F240" s="247">
        <f t="shared" si="58"/>
        <v>13685.34</v>
      </c>
      <c r="G240" s="248">
        <f t="shared" si="58"/>
        <v>20000</v>
      </c>
      <c r="H240" s="248">
        <f t="shared" si="58"/>
        <v>20940</v>
      </c>
      <c r="I240" s="248">
        <f t="shared" si="58"/>
        <v>21500</v>
      </c>
      <c r="J240" s="248">
        <f t="shared" si="58"/>
        <v>21500</v>
      </c>
      <c r="K240" s="249">
        <f t="shared" si="58"/>
        <v>21525</v>
      </c>
      <c r="L240" s="17"/>
      <c r="M240" s="33"/>
      <c r="N240" s="17"/>
      <c r="O240" s="17"/>
      <c r="Q240" s="4"/>
      <c r="R240" s="17"/>
      <c r="S240" s="17"/>
      <c r="T240" s="17"/>
      <c r="U240" s="17"/>
      <c r="X240" s="2"/>
      <c r="Y240" s="2"/>
      <c r="Z240" s="2"/>
      <c r="AA240" s="2"/>
      <c r="AB240" s="2"/>
    </row>
    <row r="241" spans="1:28" ht="12.75">
      <c r="A241" s="292" t="s">
        <v>180</v>
      </c>
      <c r="B241" s="259"/>
      <c r="C241" s="259"/>
      <c r="D241" s="323" t="s">
        <v>181</v>
      </c>
      <c r="E241" s="310"/>
      <c r="F241" s="247"/>
      <c r="G241" s="248"/>
      <c r="H241" s="248"/>
      <c r="I241" s="248"/>
      <c r="J241" s="248"/>
      <c r="K241" s="249"/>
      <c r="L241" s="33"/>
      <c r="M241" s="33"/>
      <c r="N241" s="17"/>
      <c r="O241" s="17"/>
      <c r="Q241" s="4"/>
      <c r="R241" s="17"/>
      <c r="S241" s="17"/>
      <c r="T241" s="17"/>
      <c r="U241" s="17"/>
      <c r="X241" s="2"/>
      <c r="Y241" s="2"/>
      <c r="Z241" s="2"/>
      <c r="AA241" s="2"/>
      <c r="AB241" s="2"/>
    </row>
    <row r="242" spans="1:28" ht="12.75">
      <c r="A242" s="292"/>
      <c r="B242" s="259" t="s">
        <v>207</v>
      </c>
      <c r="C242" s="259">
        <v>630</v>
      </c>
      <c r="D242" s="324" t="s">
        <v>216</v>
      </c>
      <c r="E242" s="310">
        <v>15406.6</v>
      </c>
      <c r="F242" s="247">
        <v>26116.21</v>
      </c>
      <c r="G242" s="248">
        <v>0</v>
      </c>
      <c r="H242" s="248">
        <v>42159</v>
      </c>
      <c r="I242" s="248"/>
      <c r="J242" s="248"/>
      <c r="K242" s="249"/>
      <c r="L242" s="17"/>
      <c r="M242" s="33"/>
      <c r="N242" s="17"/>
      <c r="O242" s="17"/>
      <c r="R242" s="17"/>
      <c r="S242" s="17"/>
      <c r="T242" s="17"/>
      <c r="U242" s="17"/>
      <c r="X242" s="2"/>
      <c r="Y242" s="2"/>
      <c r="Z242" s="2"/>
      <c r="AA242" s="2"/>
      <c r="AB242" s="2"/>
    </row>
    <row r="243" spans="1:28" ht="12.75">
      <c r="A243" s="293"/>
      <c r="B243" s="259" t="s">
        <v>207</v>
      </c>
      <c r="C243" s="259">
        <v>640</v>
      </c>
      <c r="D243" s="529" t="s">
        <v>415</v>
      </c>
      <c r="E243" s="310">
        <v>333.6</v>
      </c>
      <c r="F243" s="247">
        <v>0</v>
      </c>
      <c r="G243" s="248">
        <v>1000</v>
      </c>
      <c r="H243" s="248">
        <v>1000</v>
      </c>
      <c r="I243" s="248">
        <v>1000</v>
      </c>
      <c r="J243" s="248">
        <v>1000</v>
      </c>
      <c r="K243" s="249">
        <v>1000</v>
      </c>
      <c r="L243" s="16"/>
      <c r="N243" s="17"/>
      <c r="O243" s="17"/>
      <c r="R243" s="17"/>
      <c r="S243" s="17"/>
      <c r="T243" s="17"/>
      <c r="U243" s="17"/>
      <c r="X243" s="2"/>
      <c r="Y243" s="2"/>
      <c r="Z243" s="2"/>
      <c r="AA243" s="2"/>
      <c r="AB243" s="2"/>
    </row>
    <row r="244" spans="1:28" ht="12.75">
      <c r="A244" s="481"/>
      <c r="B244" s="482"/>
      <c r="C244" s="482"/>
      <c r="D244" s="483" t="s">
        <v>26</v>
      </c>
      <c r="E244" s="310">
        <f aca="true" t="shared" si="59" ref="E244:K244">SUM(E242:E243)</f>
        <v>15740.2</v>
      </c>
      <c r="F244" s="247">
        <f t="shared" si="59"/>
        <v>26116.21</v>
      </c>
      <c r="G244" s="248">
        <f t="shared" si="59"/>
        <v>1000</v>
      </c>
      <c r="H244" s="248">
        <f t="shared" si="59"/>
        <v>43159</v>
      </c>
      <c r="I244" s="248">
        <f t="shared" si="59"/>
        <v>1000</v>
      </c>
      <c r="J244" s="248">
        <f t="shared" si="59"/>
        <v>1000</v>
      </c>
      <c r="K244" s="249">
        <f t="shared" si="59"/>
        <v>1000</v>
      </c>
      <c r="L244" s="16"/>
      <c r="N244" s="17"/>
      <c r="O244" s="17"/>
      <c r="Q244" s="4"/>
      <c r="R244" s="17"/>
      <c r="S244" s="17"/>
      <c r="T244" s="17"/>
      <c r="U244" s="17"/>
      <c r="X244" s="2"/>
      <c r="Y244" s="2"/>
      <c r="Z244" s="2"/>
      <c r="AA244" s="2"/>
      <c r="AB244" s="2"/>
    </row>
    <row r="245" spans="1:28" ht="12.75">
      <c r="A245" s="292" t="s">
        <v>182</v>
      </c>
      <c r="B245" s="259"/>
      <c r="C245" s="259"/>
      <c r="D245" s="325" t="s">
        <v>239</v>
      </c>
      <c r="E245" s="310"/>
      <c r="F245" s="247"/>
      <c r="G245" s="269"/>
      <c r="H245" s="248"/>
      <c r="I245" s="248"/>
      <c r="J245" s="248"/>
      <c r="K245" s="249"/>
      <c r="L245" s="16"/>
      <c r="N245" s="17"/>
      <c r="O245" s="17"/>
      <c r="Q245" s="4"/>
      <c r="R245" s="17"/>
      <c r="S245" s="17"/>
      <c r="T245" s="17"/>
      <c r="U245" s="17"/>
      <c r="X245" s="2"/>
      <c r="Y245" s="2"/>
      <c r="Z245" s="2"/>
      <c r="AA245" s="2"/>
      <c r="AB245" s="2"/>
    </row>
    <row r="246" spans="1:28" ht="12.75">
      <c r="A246" s="293"/>
      <c r="B246" s="259" t="s">
        <v>208</v>
      </c>
      <c r="C246" s="259">
        <v>620</v>
      </c>
      <c r="D246" s="328" t="s">
        <v>30</v>
      </c>
      <c r="E246" s="313">
        <v>164.33</v>
      </c>
      <c r="F246" s="708">
        <v>108.2</v>
      </c>
      <c r="G246" s="269">
        <v>350</v>
      </c>
      <c r="H246" s="269">
        <v>350</v>
      </c>
      <c r="I246" s="269">
        <v>350</v>
      </c>
      <c r="J246" s="269">
        <v>350</v>
      </c>
      <c r="K246" s="295">
        <v>350</v>
      </c>
      <c r="L246" s="16"/>
      <c r="N246" s="17"/>
      <c r="O246" s="17"/>
      <c r="Q246" s="4"/>
      <c r="R246" s="17"/>
      <c r="S246" s="17"/>
      <c r="T246" s="17"/>
      <c r="U246" s="17"/>
      <c r="X246" s="2"/>
      <c r="Y246" s="2"/>
      <c r="Z246" s="2"/>
      <c r="AA246" s="2"/>
      <c r="AB246" s="2"/>
    </row>
    <row r="247" spans="1:28" ht="12.75">
      <c r="A247" s="293"/>
      <c r="B247" s="259" t="s">
        <v>208</v>
      </c>
      <c r="C247" s="275">
        <v>630</v>
      </c>
      <c r="D247" s="324" t="s">
        <v>70</v>
      </c>
      <c r="E247" s="310">
        <v>601</v>
      </c>
      <c r="F247" s="247">
        <v>562.09</v>
      </c>
      <c r="G247" s="248">
        <v>1200</v>
      </c>
      <c r="H247" s="248">
        <v>1212</v>
      </c>
      <c r="I247" s="248">
        <v>1200</v>
      </c>
      <c r="J247" s="248">
        <v>1200</v>
      </c>
      <c r="K247" s="249">
        <v>1200</v>
      </c>
      <c r="L247" s="16"/>
      <c r="N247" s="17"/>
      <c r="O247" s="17"/>
      <c r="Q247" s="4"/>
      <c r="R247" s="17"/>
      <c r="S247" s="17"/>
      <c r="T247" s="17"/>
      <c r="U247" s="17"/>
      <c r="X247" s="2"/>
      <c r="Y247" s="2"/>
      <c r="Z247" s="2"/>
      <c r="AA247" s="2"/>
      <c r="AB247" s="2"/>
    </row>
    <row r="248" spans="1:28" ht="12.75">
      <c r="A248" s="481"/>
      <c r="B248" s="482"/>
      <c r="C248" s="482"/>
      <c r="D248" s="483" t="s">
        <v>26</v>
      </c>
      <c r="E248" s="310">
        <f aca="true" t="shared" si="60" ref="E248:K248">SUM(E246:E247)</f>
        <v>765.33</v>
      </c>
      <c r="F248" s="247">
        <f t="shared" si="60"/>
        <v>670.2900000000001</v>
      </c>
      <c r="G248" s="248">
        <f t="shared" si="60"/>
        <v>1550</v>
      </c>
      <c r="H248" s="248">
        <f t="shared" si="60"/>
        <v>1562</v>
      </c>
      <c r="I248" s="248">
        <f t="shared" si="60"/>
        <v>1550</v>
      </c>
      <c r="J248" s="248">
        <f t="shared" si="60"/>
        <v>1550</v>
      </c>
      <c r="K248" s="249">
        <f t="shared" si="60"/>
        <v>1550</v>
      </c>
      <c r="L248" s="16"/>
      <c r="N248" s="17"/>
      <c r="O248" s="17"/>
      <c r="Q248" s="4"/>
      <c r="R248" s="17"/>
      <c r="S248" s="17"/>
      <c r="T248" s="17"/>
      <c r="U248" s="17"/>
      <c r="X248" s="2"/>
      <c r="Y248" s="2"/>
      <c r="Z248" s="2"/>
      <c r="AA248" s="2"/>
      <c r="AB248" s="2"/>
    </row>
    <row r="249" spans="1:28" ht="12.75">
      <c r="A249" s="292" t="s">
        <v>183</v>
      </c>
      <c r="B249" s="260"/>
      <c r="C249" s="260"/>
      <c r="D249" s="323" t="s">
        <v>184</v>
      </c>
      <c r="E249" s="310"/>
      <c r="F249" s="247"/>
      <c r="G249" s="269"/>
      <c r="H249" s="248"/>
      <c r="I249" s="248"/>
      <c r="J249" s="248"/>
      <c r="K249" s="249"/>
      <c r="L249" s="16"/>
      <c r="N249" s="17"/>
      <c r="O249" s="17"/>
      <c r="Q249" s="4"/>
      <c r="R249" s="17"/>
      <c r="S249" s="17"/>
      <c r="T249" s="17"/>
      <c r="U249" s="17"/>
      <c r="X249" s="2"/>
      <c r="Y249" s="2"/>
      <c r="Z249" s="2"/>
      <c r="AA249" s="2"/>
      <c r="AB249" s="2"/>
    </row>
    <row r="250" spans="1:28" ht="12.75">
      <c r="A250" s="293"/>
      <c r="B250" s="271" t="s">
        <v>203</v>
      </c>
      <c r="C250" s="271">
        <v>630</v>
      </c>
      <c r="D250" s="329" t="s">
        <v>70</v>
      </c>
      <c r="E250" s="310">
        <v>468.5</v>
      </c>
      <c r="F250" s="247">
        <v>1489.69</v>
      </c>
      <c r="G250" s="248">
        <v>3000</v>
      </c>
      <c r="H250" s="248">
        <v>3000</v>
      </c>
      <c r="I250" s="248">
        <v>2000</v>
      </c>
      <c r="J250" s="248">
        <v>3000</v>
      </c>
      <c r="K250" s="249">
        <v>3000</v>
      </c>
      <c r="L250" s="32"/>
      <c r="M250" s="42"/>
      <c r="Q250" s="4"/>
      <c r="R250" s="11"/>
      <c r="S250" s="11"/>
      <c r="T250" s="11"/>
      <c r="U250" s="11"/>
      <c r="X250" s="2"/>
      <c r="Y250" s="2"/>
      <c r="Z250" s="2"/>
      <c r="AA250" s="2"/>
      <c r="AB250" s="2"/>
    </row>
    <row r="251" spans="1:28" ht="12.75">
      <c r="A251" s="481"/>
      <c r="B251" s="482"/>
      <c r="C251" s="482"/>
      <c r="D251" s="483" t="s">
        <v>26</v>
      </c>
      <c r="E251" s="310">
        <f aca="true" t="shared" si="61" ref="E251:K251">SUM(E250:E250)</f>
        <v>468.5</v>
      </c>
      <c r="F251" s="247">
        <f t="shared" si="61"/>
        <v>1489.69</v>
      </c>
      <c r="G251" s="248">
        <f t="shared" si="61"/>
        <v>3000</v>
      </c>
      <c r="H251" s="248">
        <f t="shared" si="61"/>
        <v>3000</v>
      </c>
      <c r="I251" s="248">
        <f t="shared" si="61"/>
        <v>2000</v>
      </c>
      <c r="J251" s="248">
        <f t="shared" si="61"/>
        <v>3000</v>
      </c>
      <c r="K251" s="249">
        <f t="shared" si="61"/>
        <v>3000</v>
      </c>
      <c r="L251" s="16"/>
      <c r="N251" s="17"/>
      <c r="O251" s="17"/>
      <c r="Q251" s="4"/>
      <c r="R251" s="17"/>
      <c r="S251" s="17"/>
      <c r="T251" s="17"/>
      <c r="U251" s="17"/>
      <c r="X251" s="2"/>
      <c r="Y251" s="2"/>
      <c r="Z251" s="2"/>
      <c r="AA251" s="2"/>
      <c r="AB251" s="2"/>
    </row>
    <row r="252" spans="1:28" ht="12.75">
      <c r="A252" s="292" t="s">
        <v>185</v>
      </c>
      <c r="B252" s="271"/>
      <c r="C252" s="271"/>
      <c r="D252" s="323" t="s">
        <v>237</v>
      </c>
      <c r="E252" s="310"/>
      <c r="F252" s="247"/>
      <c r="G252" s="269"/>
      <c r="H252" s="248"/>
      <c r="I252" s="248"/>
      <c r="J252" s="248"/>
      <c r="K252" s="249"/>
      <c r="L252" s="16"/>
      <c r="N252" s="17"/>
      <c r="O252" s="17"/>
      <c r="Q252" s="4"/>
      <c r="R252" s="17"/>
      <c r="S252" s="17"/>
      <c r="T252" s="17"/>
      <c r="U252" s="17"/>
      <c r="X252" s="2"/>
      <c r="Y252" s="2"/>
      <c r="Z252" s="2"/>
      <c r="AA252" s="2"/>
      <c r="AB252" s="2"/>
    </row>
    <row r="253" spans="1:28" ht="12.75">
      <c r="A253" s="293"/>
      <c r="B253" s="271" t="s">
        <v>202</v>
      </c>
      <c r="C253" s="259">
        <v>610</v>
      </c>
      <c r="D253" s="324" t="s">
        <v>34</v>
      </c>
      <c r="E253" s="310">
        <v>25892.8</v>
      </c>
      <c r="F253" s="247">
        <v>32902.65</v>
      </c>
      <c r="G253" s="248">
        <v>49600</v>
      </c>
      <c r="H253" s="248">
        <v>51600</v>
      </c>
      <c r="I253" s="248">
        <v>24000</v>
      </c>
      <c r="J253" s="248"/>
      <c r="K253" s="249"/>
      <c r="L253" s="16"/>
      <c r="N253" s="17"/>
      <c r="O253" s="17"/>
      <c r="Q253" s="4"/>
      <c r="R253" s="17"/>
      <c r="S253" s="17"/>
      <c r="T253" s="17"/>
      <c r="U253" s="17"/>
      <c r="X253" s="2"/>
      <c r="Y253" s="2"/>
      <c r="Z253" s="2"/>
      <c r="AA253" s="2"/>
      <c r="AB253" s="2"/>
    </row>
    <row r="254" spans="1:28" ht="12.75">
      <c r="A254" s="293"/>
      <c r="B254" s="271" t="s">
        <v>202</v>
      </c>
      <c r="C254" s="259">
        <v>620</v>
      </c>
      <c r="D254" s="324" t="s">
        <v>30</v>
      </c>
      <c r="E254" s="312">
        <v>9823.51</v>
      </c>
      <c r="F254" s="708">
        <v>12146.87</v>
      </c>
      <c r="G254" s="269">
        <v>19000</v>
      </c>
      <c r="H254" s="269">
        <v>19570</v>
      </c>
      <c r="I254" s="269">
        <v>9000</v>
      </c>
      <c r="J254" s="269"/>
      <c r="K254" s="295"/>
      <c r="L254" s="17"/>
      <c r="M254" s="33"/>
      <c r="N254" s="17"/>
      <c r="O254" s="17"/>
      <c r="Q254" s="4"/>
      <c r="R254" s="17"/>
      <c r="S254" s="17"/>
      <c r="T254" s="17"/>
      <c r="U254" s="17"/>
      <c r="X254" s="2"/>
      <c r="Y254" s="2"/>
      <c r="Z254" s="2"/>
      <c r="AA254" s="2"/>
      <c r="AB254" s="2"/>
    </row>
    <row r="255" spans="1:21" ht="12.75">
      <c r="A255" s="293"/>
      <c r="B255" s="271" t="s">
        <v>202</v>
      </c>
      <c r="C255" s="259">
        <v>630</v>
      </c>
      <c r="D255" s="324" t="s">
        <v>70</v>
      </c>
      <c r="E255" s="312">
        <v>3830.2</v>
      </c>
      <c r="F255" s="708">
        <v>5000.57</v>
      </c>
      <c r="G255" s="269">
        <v>8025</v>
      </c>
      <c r="H255" s="269">
        <v>8025</v>
      </c>
      <c r="I255" s="269">
        <v>4425</v>
      </c>
      <c r="J255" s="269"/>
      <c r="K255" s="295"/>
      <c r="L255" s="17"/>
      <c r="M255" s="33"/>
      <c r="R255" s="11"/>
      <c r="S255" s="11"/>
      <c r="T255" s="11"/>
      <c r="U255" s="11"/>
    </row>
    <row r="256" spans="1:21" ht="12.75">
      <c r="A256" s="293"/>
      <c r="B256" s="271" t="s">
        <v>202</v>
      </c>
      <c r="C256" s="259">
        <v>640</v>
      </c>
      <c r="D256" s="529" t="s">
        <v>415</v>
      </c>
      <c r="E256" s="312">
        <v>461.3</v>
      </c>
      <c r="F256" s="708"/>
      <c r="G256" s="269"/>
      <c r="H256" s="269">
        <v>350</v>
      </c>
      <c r="I256" s="269"/>
      <c r="J256" s="269"/>
      <c r="K256" s="295"/>
      <c r="L256" s="17"/>
      <c r="M256" s="43"/>
      <c r="R256" s="11"/>
      <c r="S256" s="11"/>
      <c r="T256" s="11"/>
      <c r="U256" s="11"/>
    </row>
    <row r="257" spans="1:21" ht="12.75">
      <c r="A257" s="481"/>
      <c r="B257" s="482"/>
      <c r="C257" s="482"/>
      <c r="D257" s="483" t="s">
        <v>26</v>
      </c>
      <c r="E257" s="312">
        <f aca="true" t="shared" si="62" ref="E257:K257">SUM(E253:E256)</f>
        <v>40007.81</v>
      </c>
      <c r="F257" s="708">
        <f t="shared" si="62"/>
        <v>50050.090000000004</v>
      </c>
      <c r="G257" s="269">
        <f t="shared" si="62"/>
        <v>76625</v>
      </c>
      <c r="H257" s="269">
        <f t="shared" si="62"/>
        <v>79545</v>
      </c>
      <c r="I257" s="269">
        <f t="shared" si="62"/>
        <v>37425</v>
      </c>
      <c r="J257" s="269">
        <f t="shared" si="62"/>
        <v>0</v>
      </c>
      <c r="K257" s="295">
        <f t="shared" si="62"/>
        <v>0</v>
      </c>
      <c r="L257" s="17"/>
      <c r="M257" s="33"/>
      <c r="R257" s="11"/>
      <c r="S257" s="11"/>
      <c r="T257" s="11"/>
      <c r="U257" s="11"/>
    </row>
    <row r="258" spans="1:21" ht="12.75">
      <c r="A258" s="292" t="s">
        <v>224</v>
      </c>
      <c r="B258" s="277"/>
      <c r="C258" s="259"/>
      <c r="D258" s="323" t="s">
        <v>225</v>
      </c>
      <c r="E258" s="312"/>
      <c r="F258" s="708"/>
      <c r="G258" s="269"/>
      <c r="H258" s="269"/>
      <c r="I258" s="269"/>
      <c r="J258" s="269"/>
      <c r="K258" s="295"/>
      <c r="L258" s="17"/>
      <c r="M258" s="33"/>
      <c r="R258" s="11"/>
      <c r="S258" s="11"/>
      <c r="T258" s="11"/>
      <c r="U258" s="11"/>
    </row>
    <row r="259" spans="1:21" ht="12.75">
      <c r="A259" s="292"/>
      <c r="B259" s="259" t="s">
        <v>207</v>
      </c>
      <c r="C259" s="259">
        <v>620</v>
      </c>
      <c r="D259" s="324" t="s">
        <v>30</v>
      </c>
      <c r="E259" s="312"/>
      <c r="F259" s="708"/>
      <c r="G259" s="269"/>
      <c r="H259" s="269">
        <v>122</v>
      </c>
      <c r="I259" s="269"/>
      <c r="J259" s="269"/>
      <c r="K259" s="295"/>
      <c r="L259" s="17"/>
      <c r="M259" s="33"/>
      <c r="R259" s="11"/>
      <c r="S259" s="11"/>
      <c r="T259" s="11"/>
      <c r="U259" s="11"/>
    </row>
    <row r="260" spans="1:21" ht="12.75">
      <c r="A260" s="293"/>
      <c r="B260" s="259" t="s">
        <v>207</v>
      </c>
      <c r="C260" s="259">
        <v>630</v>
      </c>
      <c r="D260" s="324" t="s">
        <v>70</v>
      </c>
      <c r="E260" s="312"/>
      <c r="F260" s="708"/>
      <c r="G260" s="269">
        <v>4000</v>
      </c>
      <c r="H260" s="269">
        <v>13378</v>
      </c>
      <c r="I260" s="269">
        <v>7000</v>
      </c>
      <c r="J260" s="269">
        <v>5000</v>
      </c>
      <c r="K260" s="295">
        <v>5000</v>
      </c>
      <c r="R260" s="11"/>
      <c r="S260" s="11"/>
      <c r="T260" s="11"/>
      <c r="U260" s="11"/>
    </row>
    <row r="261" spans="1:21" ht="12.75">
      <c r="A261" s="481"/>
      <c r="B261" s="521"/>
      <c r="C261" s="482"/>
      <c r="D261" s="483" t="s">
        <v>26</v>
      </c>
      <c r="E261" s="312"/>
      <c r="F261" s="708"/>
      <c r="G261" s="269">
        <f>SUM(G259:G260)</f>
        <v>4000</v>
      </c>
      <c r="H261" s="269">
        <f>SUM(H259:H260)</f>
        <v>13500</v>
      </c>
      <c r="I261" s="269">
        <f>SUM(I259:I260)</f>
        <v>7000</v>
      </c>
      <c r="J261" s="269">
        <f>SUM(J259:J260)</f>
        <v>5000</v>
      </c>
      <c r="K261" s="269">
        <f>SUM(K259:K260)</f>
        <v>5000</v>
      </c>
      <c r="L261" s="17"/>
      <c r="M261" s="33"/>
      <c r="R261" s="11"/>
      <c r="S261" s="11"/>
      <c r="T261" s="11"/>
      <c r="U261" s="11"/>
    </row>
    <row r="262" spans="1:21" ht="12.75">
      <c r="A262" s="296" t="s">
        <v>186</v>
      </c>
      <c r="B262" s="272"/>
      <c r="C262" s="272"/>
      <c r="D262" s="326" t="s">
        <v>187</v>
      </c>
      <c r="E262" s="318">
        <f aca="true" t="shared" si="63" ref="E262:K262">E269+E272</f>
        <v>858954.5899999999</v>
      </c>
      <c r="F262" s="714">
        <f t="shared" si="63"/>
        <v>848170.01</v>
      </c>
      <c r="G262" s="281">
        <f t="shared" si="63"/>
        <v>943205</v>
      </c>
      <c r="H262" s="283">
        <f t="shared" si="63"/>
        <v>999160</v>
      </c>
      <c r="I262" s="283">
        <f t="shared" si="63"/>
        <v>1070630</v>
      </c>
      <c r="J262" s="283">
        <f t="shared" si="63"/>
        <v>1078776</v>
      </c>
      <c r="K262" s="307">
        <f t="shared" si="63"/>
        <v>1079936</v>
      </c>
      <c r="L262" s="17"/>
      <c r="M262" s="33"/>
      <c r="R262" s="11"/>
      <c r="S262" s="11"/>
      <c r="T262" s="11"/>
      <c r="U262" s="11"/>
    </row>
    <row r="263" spans="1:21" ht="12.75">
      <c r="A263" s="292" t="s">
        <v>188</v>
      </c>
      <c r="B263" s="259"/>
      <c r="C263" s="259"/>
      <c r="D263" s="323" t="s">
        <v>189</v>
      </c>
      <c r="E263" s="313"/>
      <c r="F263" s="708"/>
      <c r="G263" s="269"/>
      <c r="H263" s="269"/>
      <c r="I263" s="269"/>
      <c r="J263" s="269"/>
      <c r="K263" s="295"/>
      <c r="L263" s="17"/>
      <c r="M263" s="42"/>
      <c r="R263" s="11"/>
      <c r="S263" s="11"/>
      <c r="T263" s="11"/>
      <c r="U263" s="11"/>
    </row>
    <row r="264" spans="1:21" ht="12.75">
      <c r="A264" s="293"/>
      <c r="B264" s="259" t="s">
        <v>201</v>
      </c>
      <c r="C264" s="259">
        <v>610</v>
      </c>
      <c r="D264" s="324" t="s">
        <v>34</v>
      </c>
      <c r="E264" s="313">
        <v>443473.42</v>
      </c>
      <c r="F264" s="708">
        <v>457655.9</v>
      </c>
      <c r="G264" s="269">
        <v>501500</v>
      </c>
      <c r="H264" s="269">
        <v>511200</v>
      </c>
      <c r="I264" s="269">
        <v>559500</v>
      </c>
      <c r="J264" s="269">
        <v>559500</v>
      </c>
      <c r="K264" s="295">
        <v>559500</v>
      </c>
      <c r="L264" s="17"/>
      <c r="R264" s="11"/>
      <c r="S264" s="11"/>
      <c r="T264" s="11"/>
      <c r="U264" s="11"/>
    </row>
    <row r="265" spans="1:21" ht="12.75">
      <c r="A265" s="293"/>
      <c r="B265" s="259" t="s">
        <v>201</v>
      </c>
      <c r="C265" s="259">
        <v>620</v>
      </c>
      <c r="D265" s="324" t="s">
        <v>30</v>
      </c>
      <c r="E265" s="313">
        <v>170876</v>
      </c>
      <c r="F265" s="708">
        <v>174415.69</v>
      </c>
      <c r="G265" s="269">
        <v>195000</v>
      </c>
      <c r="H265" s="269">
        <v>203380</v>
      </c>
      <c r="I265" s="269">
        <v>217600</v>
      </c>
      <c r="J265" s="269">
        <v>217600</v>
      </c>
      <c r="K265" s="295">
        <v>217600</v>
      </c>
      <c r="L265" s="17"/>
      <c r="R265" s="11"/>
      <c r="S265" s="11"/>
      <c r="T265" s="11"/>
      <c r="U265" s="11"/>
    </row>
    <row r="266" spans="1:21" ht="12.75">
      <c r="A266" s="293"/>
      <c r="B266" s="259" t="s">
        <v>201</v>
      </c>
      <c r="C266" s="259">
        <v>630</v>
      </c>
      <c r="D266" s="324" t="s">
        <v>70</v>
      </c>
      <c r="E266" s="310">
        <v>188441.46</v>
      </c>
      <c r="F266" s="247">
        <v>197281.09</v>
      </c>
      <c r="G266" s="248">
        <v>235705</v>
      </c>
      <c r="H266" s="248">
        <v>253337</v>
      </c>
      <c r="I266" s="248">
        <v>275030</v>
      </c>
      <c r="J266" s="248">
        <v>283176</v>
      </c>
      <c r="K266" s="249">
        <v>284336</v>
      </c>
      <c r="L266" s="17"/>
      <c r="R266" s="11"/>
      <c r="S266" s="11"/>
      <c r="T266" s="11"/>
      <c r="U266" s="11"/>
    </row>
    <row r="267" spans="1:21" ht="12.75">
      <c r="A267" s="293"/>
      <c r="B267" s="259" t="s">
        <v>201</v>
      </c>
      <c r="C267" s="271">
        <v>640</v>
      </c>
      <c r="D267" s="324" t="s">
        <v>403</v>
      </c>
      <c r="E267" s="310">
        <v>5850.55</v>
      </c>
      <c r="F267" s="247">
        <v>4563.34</v>
      </c>
      <c r="G267" s="269">
        <v>7000</v>
      </c>
      <c r="H267" s="248">
        <v>11293</v>
      </c>
      <c r="I267" s="248">
        <v>10000</v>
      </c>
      <c r="J267" s="248">
        <v>10000</v>
      </c>
      <c r="K267" s="249">
        <v>10000</v>
      </c>
      <c r="R267" s="11"/>
      <c r="S267" s="11"/>
      <c r="T267" s="11"/>
      <c r="U267" s="11"/>
    </row>
    <row r="268" spans="1:21" ht="12.75">
      <c r="A268" s="293"/>
      <c r="B268" s="259" t="s">
        <v>201</v>
      </c>
      <c r="C268" s="275">
        <v>640</v>
      </c>
      <c r="D268" s="529" t="s">
        <v>415</v>
      </c>
      <c r="E268" s="310">
        <v>14637.95</v>
      </c>
      <c r="F268" s="247">
        <v>10286.55</v>
      </c>
      <c r="G268" s="248">
        <v>0</v>
      </c>
      <c r="H268" s="248">
        <v>13950</v>
      </c>
      <c r="I268" s="248">
        <v>4500</v>
      </c>
      <c r="J268" s="248">
        <v>4500</v>
      </c>
      <c r="K268" s="249">
        <v>4500</v>
      </c>
      <c r="L268" s="16"/>
      <c r="M268" s="33"/>
      <c r="N268" s="16"/>
      <c r="O268" s="16"/>
      <c r="R268" s="16"/>
      <c r="S268" s="16"/>
      <c r="T268" s="16"/>
      <c r="U268" s="16"/>
    </row>
    <row r="269" spans="1:21" ht="12.75">
      <c r="A269" s="481"/>
      <c r="B269" s="482"/>
      <c r="C269" s="482"/>
      <c r="D269" s="483" t="s">
        <v>26</v>
      </c>
      <c r="E269" s="310">
        <f aca="true" t="shared" si="64" ref="E269:K269">SUM(E264:E268)</f>
        <v>823279.3799999999</v>
      </c>
      <c r="F269" s="247">
        <f t="shared" si="64"/>
        <v>844202.5700000001</v>
      </c>
      <c r="G269" s="248">
        <f t="shared" si="64"/>
        <v>939205</v>
      </c>
      <c r="H269" s="248">
        <f t="shared" si="64"/>
        <v>993160</v>
      </c>
      <c r="I269" s="248">
        <f t="shared" si="64"/>
        <v>1066630</v>
      </c>
      <c r="J269" s="248">
        <f t="shared" si="64"/>
        <v>1074776</v>
      </c>
      <c r="K269" s="249">
        <f t="shared" si="64"/>
        <v>1075936</v>
      </c>
      <c r="L269" s="16"/>
      <c r="M269" s="35"/>
      <c r="N269" s="16"/>
      <c r="O269" s="16"/>
      <c r="R269" s="16"/>
      <c r="S269" s="16"/>
      <c r="T269" s="16"/>
      <c r="U269" s="16"/>
    </row>
    <row r="270" spans="1:21" ht="12.75">
      <c r="A270" s="292" t="s">
        <v>190</v>
      </c>
      <c r="B270" s="259"/>
      <c r="C270" s="259"/>
      <c r="D270" s="323" t="s">
        <v>191</v>
      </c>
      <c r="E270" s="312"/>
      <c r="F270" s="708"/>
      <c r="G270" s="269"/>
      <c r="H270" s="269"/>
      <c r="I270" s="269"/>
      <c r="J270" s="269"/>
      <c r="K270" s="295"/>
      <c r="L270" s="16"/>
      <c r="M270" s="38"/>
      <c r="N270" s="16"/>
      <c r="O270" s="16"/>
      <c r="R270" s="16"/>
      <c r="S270" s="16"/>
      <c r="T270" s="16"/>
      <c r="U270" s="16"/>
    </row>
    <row r="271" spans="1:21" ht="12.75">
      <c r="A271" s="293"/>
      <c r="B271" s="259" t="s">
        <v>39</v>
      </c>
      <c r="C271" s="259">
        <v>630</v>
      </c>
      <c r="D271" s="324" t="s">
        <v>191</v>
      </c>
      <c r="E271" s="310">
        <v>35675.21</v>
      </c>
      <c r="F271" s="247">
        <v>3967.44</v>
      </c>
      <c r="G271" s="248">
        <v>4000</v>
      </c>
      <c r="H271" s="248">
        <v>6000</v>
      </c>
      <c r="I271" s="248">
        <v>4000</v>
      </c>
      <c r="J271" s="248">
        <v>4000</v>
      </c>
      <c r="K271" s="249">
        <v>4000</v>
      </c>
      <c r="L271" s="17"/>
      <c r="M271" s="33"/>
      <c r="N271" s="17"/>
      <c r="O271" s="17"/>
      <c r="R271" s="17"/>
      <c r="S271" s="17"/>
      <c r="T271" s="17"/>
      <c r="U271" s="17"/>
    </row>
    <row r="272" spans="1:21" ht="12.75">
      <c r="A272" s="481"/>
      <c r="B272" s="482"/>
      <c r="C272" s="482"/>
      <c r="D272" s="483" t="s">
        <v>26</v>
      </c>
      <c r="E272" s="310">
        <f aca="true" t="shared" si="65" ref="E272:K272">SUM(E271)</f>
        <v>35675.21</v>
      </c>
      <c r="F272" s="247">
        <f t="shared" si="65"/>
        <v>3967.44</v>
      </c>
      <c r="G272" s="248">
        <f t="shared" si="65"/>
        <v>4000</v>
      </c>
      <c r="H272" s="248">
        <f t="shared" si="65"/>
        <v>6000</v>
      </c>
      <c r="I272" s="248">
        <f t="shared" si="65"/>
        <v>4000</v>
      </c>
      <c r="J272" s="248">
        <f t="shared" si="65"/>
        <v>4000</v>
      </c>
      <c r="K272" s="249">
        <f t="shared" si="65"/>
        <v>4000</v>
      </c>
      <c r="L272" s="17"/>
      <c r="M272" s="33"/>
      <c r="N272" s="17"/>
      <c r="O272" s="17"/>
      <c r="R272" s="17"/>
      <c r="S272" s="17"/>
      <c r="T272" s="17"/>
      <c r="U272" s="17"/>
    </row>
    <row r="273" spans="1:21" ht="12.75">
      <c r="A273" s="296" t="s">
        <v>226</v>
      </c>
      <c r="B273" s="284"/>
      <c r="C273" s="272"/>
      <c r="D273" s="326" t="s">
        <v>227</v>
      </c>
      <c r="E273" s="318">
        <f aca="true" t="shared" si="66" ref="E273:K273">E279</f>
        <v>118988.55</v>
      </c>
      <c r="F273" s="713">
        <f>F279</f>
        <v>126453</v>
      </c>
      <c r="G273" s="281">
        <f t="shared" si="66"/>
        <v>135080</v>
      </c>
      <c r="H273" s="281">
        <f t="shared" si="66"/>
        <v>161910</v>
      </c>
      <c r="I273" s="281">
        <f t="shared" si="66"/>
        <v>182000</v>
      </c>
      <c r="J273" s="281">
        <f t="shared" si="66"/>
        <v>182000</v>
      </c>
      <c r="K273" s="305">
        <f t="shared" si="66"/>
        <v>182000</v>
      </c>
      <c r="L273" s="17"/>
      <c r="M273" s="33"/>
      <c r="N273" s="17"/>
      <c r="O273" s="17"/>
      <c r="R273" s="17"/>
      <c r="S273" s="17"/>
      <c r="T273" s="17"/>
      <c r="U273" s="17"/>
    </row>
    <row r="274" spans="1:21" ht="12.75">
      <c r="A274" s="292" t="s">
        <v>228</v>
      </c>
      <c r="B274" s="277"/>
      <c r="C274" s="259"/>
      <c r="D274" s="325" t="s">
        <v>229</v>
      </c>
      <c r="E274" s="313"/>
      <c r="F274" s="708"/>
      <c r="G274" s="261"/>
      <c r="H274" s="269"/>
      <c r="I274" s="269"/>
      <c r="J274" s="269"/>
      <c r="K274" s="295"/>
      <c r="L274" s="17"/>
      <c r="M274" s="33"/>
      <c r="N274" s="17"/>
      <c r="O274" s="17"/>
      <c r="R274" s="17"/>
      <c r="S274" s="17"/>
      <c r="T274" s="17"/>
      <c r="U274" s="17"/>
    </row>
    <row r="275" spans="1:21" ht="12.75">
      <c r="A275" s="292"/>
      <c r="B275" s="277" t="s">
        <v>31</v>
      </c>
      <c r="C275" s="259">
        <v>610</v>
      </c>
      <c r="D275" s="324" t="s">
        <v>34</v>
      </c>
      <c r="E275" s="313">
        <v>39911.18</v>
      </c>
      <c r="F275" s="708">
        <v>44268.26</v>
      </c>
      <c r="G275" s="248">
        <v>44000</v>
      </c>
      <c r="H275" s="269">
        <v>57800</v>
      </c>
      <c r="I275" s="269">
        <v>60000</v>
      </c>
      <c r="J275" s="269">
        <v>60000</v>
      </c>
      <c r="K275" s="295">
        <v>60000</v>
      </c>
      <c r="L275" s="17"/>
      <c r="M275" s="33"/>
      <c r="N275" s="17"/>
      <c r="O275" s="17"/>
      <c r="R275" s="17"/>
      <c r="S275" s="17"/>
      <c r="T275" s="17"/>
      <c r="U275" s="17"/>
    </row>
    <row r="276" spans="1:21" ht="12.75">
      <c r="A276" s="292"/>
      <c r="B276" s="277" t="s">
        <v>31</v>
      </c>
      <c r="C276" s="259">
        <v>620</v>
      </c>
      <c r="D276" s="324" t="s">
        <v>30</v>
      </c>
      <c r="E276" s="313">
        <v>15836.38</v>
      </c>
      <c r="F276" s="708">
        <v>17426.9</v>
      </c>
      <c r="G276" s="248">
        <v>16800</v>
      </c>
      <c r="H276" s="269">
        <v>21830</v>
      </c>
      <c r="I276" s="269">
        <v>22000</v>
      </c>
      <c r="J276" s="269">
        <v>22000</v>
      </c>
      <c r="K276" s="295">
        <v>22000</v>
      </c>
      <c r="L276" s="17"/>
      <c r="M276" s="33"/>
      <c r="N276" s="17"/>
      <c r="O276" s="17"/>
      <c r="R276" s="17"/>
      <c r="S276" s="17"/>
      <c r="T276" s="17"/>
      <c r="U276" s="17"/>
    </row>
    <row r="277" spans="1:21" ht="12.75">
      <c r="A277" s="293"/>
      <c r="B277" s="277" t="s">
        <v>31</v>
      </c>
      <c r="C277" s="259">
        <v>630</v>
      </c>
      <c r="D277" s="324" t="s">
        <v>70</v>
      </c>
      <c r="E277" s="312">
        <v>62925.48</v>
      </c>
      <c r="F277" s="708">
        <v>64539.06</v>
      </c>
      <c r="G277" s="269">
        <v>74280</v>
      </c>
      <c r="H277" s="269">
        <v>82280</v>
      </c>
      <c r="I277" s="269">
        <v>100000</v>
      </c>
      <c r="J277" s="269">
        <v>100000</v>
      </c>
      <c r="K277" s="295">
        <v>100000</v>
      </c>
      <c r="L277" s="17"/>
      <c r="M277" s="33"/>
      <c r="N277" s="17"/>
      <c r="O277" s="17"/>
      <c r="R277" s="17"/>
      <c r="S277" s="17"/>
      <c r="T277" s="17"/>
      <c r="U277" s="17"/>
    </row>
    <row r="278" spans="1:21" ht="12.75">
      <c r="A278" s="293"/>
      <c r="B278" s="277" t="s">
        <v>31</v>
      </c>
      <c r="C278" s="275">
        <v>640</v>
      </c>
      <c r="D278" s="529" t="s">
        <v>415</v>
      </c>
      <c r="E278" s="313">
        <v>315.51</v>
      </c>
      <c r="F278" s="708">
        <v>218.78</v>
      </c>
      <c r="G278" s="248"/>
      <c r="H278" s="269"/>
      <c r="I278" s="269"/>
      <c r="J278" s="269"/>
      <c r="K278" s="295"/>
      <c r="L278" s="17"/>
      <c r="M278" s="33"/>
      <c r="N278" s="17"/>
      <c r="O278" s="17"/>
      <c r="R278" s="17"/>
      <c r="S278" s="17"/>
      <c r="T278" s="17"/>
      <c r="U278" s="17"/>
    </row>
    <row r="279" spans="1:11" ht="12.75">
      <c r="A279" s="481"/>
      <c r="B279" s="482"/>
      <c r="C279" s="482"/>
      <c r="D279" s="483" t="s">
        <v>26</v>
      </c>
      <c r="E279" s="310">
        <f aca="true" t="shared" si="67" ref="E279:K279">SUM(E275:E278)</f>
        <v>118988.55</v>
      </c>
      <c r="F279" s="247">
        <f>SUM(F275:F278)</f>
        <v>126453</v>
      </c>
      <c r="G279" s="248">
        <f t="shared" si="67"/>
        <v>135080</v>
      </c>
      <c r="H279" s="248">
        <f t="shared" si="67"/>
        <v>161910</v>
      </c>
      <c r="I279" s="248">
        <f t="shared" si="67"/>
        <v>182000</v>
      </c>
      <c r="J279" s="248">
        <f t="shared" si="67"/>
        <v>182000</v>
      </c>
      <c r="K279" s="249">
        <f t="shared" si="67"/>
        <v>182000</v>
      </c>
    </row>
    <row r="280" spans="1:11" ht="12.75">
      <c r="A280" s="520"/>
      <c r="B280" s="519"/>
      <c r="C280" s="519"/>
      <c r="D280" s="518" t="s">
        <v>192</v>
      </c>
      <c r="E280" s="319">
        <f aca="true" t="shared" si="68" ref="E280:K280">E262+E229+E184+E166+E161+E139+E135+E131+E118+E96+E62+E40+E6+E29+E273</f>
        <v>2940475.0699999994</v>
      </c>
      <c r="F280" s="319">
        <f t="shared" si="68"/>
        <v>3091458.0100000007</v>
      </c>
      <c r="G280" s="794">
        <f t="shared" si="68"/>
        <v>3359834.75</v>
      </c>
      <c r="H280" s="794">
        <f t="shared" si="68"/>
        <v>3612950</v>
      </c>
      <c r="I280" s="794">
        <f t="shared" si="68"/>
        <v>3581325.7</v>
      </c>
      <c r="J280" s="794">
        <f t="shared" si="68"/>
        <v>3684649.7</v>
      </c>
      <c r="K280" s="794">
        <f t="shared" si="68"/>
        <v>3734149.7</v>
      </c>
    </row>
    <row r="282" spans="1:11" ht="12.75">
      <c r="A282" s="11"/>
      <c r="B282" s="11"/>
      <c r="C282" s="11"/>
      <c r="D282" s="11"/>
      <c r="E282" s="33"/>
      <c r="F282" s="33"/>
      <c r="G282" s="16"/>
      <c r="H282" s="17"/>
      <c r="I282" s="17"/>
      <c r="J282" s="17"/>
      <c r="K282" s="17"/>
    </row>
    <row r="283" spans="1:11" ht="15.75">
      <c r="A283" s="367" t="s">
        <v>393</v>
      </c>
      <c r="B283" s="55"/>
      <c r="C283" s="55"/>
      <c r="D283" s="55"/>
      <c r="E283" s="56"/>
      <c r="F283" s="801"/>
      <c r="G283" s="64"/>
      <c r="H283" s="64"/>
      <c r="I283" s="64"/>
      <c r="J283" s="64"/>
      <c r="K283" s="64"/>
    </row>
    <row r="284" spans="1:11" ht="12.75">
      <c r="A284" s="57"/>
      <c r="B284" s="57"/>
      <c r="C284" s="57"/>
      <c r="D284" s="57"/>
      <c r="E284" s="57"/>
      <c r="F284" s="734"/>
      <c r="G284" s="815"/>
      <c r="H284" s="815"/>
      <c r="I284" s="815"/>
      <c r="J284" s="815"/>
      <c r="K284" s="815"/>
    </row>
    <row r="285" spans="1:11" ht="12.75">
      <c r="A285" s="330" t="s">
        <v>325</v>
      </c>
      <c r="B285" s="83"/>
      <c r="C285" s="84"/>
      <c r="D285" s="49"/>
      <c r="E285" s="57"/>
      <c r="F285" s="734"/>
      <c r="G285" s="815"/>
      <c r="H285" s="815"/>
      <c r="I285" s="815"/>
      <c r="J285" s="815"/>
      <c r="K285" s="4"/>
    </row>
    <row r="286" spans="1:11" ht="12.75">
      <c r="A286" s="645" t="s">
        <v>392</v>
      </c>
      <c r="B286" s="647" t="s">
        <v>16</v>
      </c>
      <c r="C286" s="647" t="s">
        <v>17</v>
      </c>
      <c r="D286" s="320" t="s">
        <v>0</v>
      </c>
      <c r="E286" s="166" t="s">
        <v>198</v>
      </c>
      <c r="F286" s="799" t="s">
        <v>198</v>
      </c>
      <c r="G286" s="289" t="s">
        <v>319</v>
      </c>
      <c r="H286" s="167" t="s">
        <v>320</v>
      </c>
      <c r="I286" s="167" t="s">
        <v>245</v>
      </c>
      <c r="J286" s="168" t="s">
        <v>245</v>
      </c>
      <c r="K286" s="168" t="s">
        <v>245</v>
      </c>
    </row>
    <row r="287" spans="1:11" ht="12.75">
      <c r="A287" s="646" t="s">
        <v>18</v>
      </c>
      <c r="B287" s="643" t="s">
        <v>19</v>
      </c>
      <c r="C287" s="643" t="s">
        <v>246</v>
      </c>
      <c r="D287" s="321"/>
      <c r="E287" s="163" t="s">
        <v>398</v>
      </c>
      <c r="F287" s="800" t="s">
        <v>417</v>
      </c>
      <c r="G287" s="813" t="s">
        <v>442</v>
      </c>
      <c r="H287" s="813" t="s">
        <v>442</v>
      </c>
      <c r="I287" s="813" t="s">
        <v>399</v>
      </c>
      <c r="J287" s="813" t="s">
        <v>416</v>
      </c>
      <c r="K287" s="813" t="s">
        <v>443</v>
      </c>
    </row>
    <row r="288" spans="1:11" ht="12.75">
      <c r="A288" s="530" t="s">
        <v>275</v>
      </c>
      <c r="B288" s="531"/>
      <c r="C288" s="531"/>
      <c r="D288" s="532" t="s">
        <v>276</v>
      </c>
      <c r="E288" s="533"/>
      <c r="F288" s="802"/>
      <c r="G288" s="394"/>
      <c r="H288" s="394"/>
      <c r="I288" s="394"/>
      <c r="J288" s="394"/>
      <c r="K288" s="403"/>
    </row>
    <row r="289" spans="1:11" ht="12.75">
      <c r="A289" s="339"/>
      <c r="B289" s="334" t="s">
        <v>277</v>
      </c>
      <c r="C289" s="334">
        <v>610</v>
      </c>
      <c r="D289" s="344" t="s">
        <v>278</v>
      </c>
      <c r="E289" s="543">
        <v>235126.26</v>
      </c>
      <c r="F289" s="543">
        <v>244742.28</v>
      </c>
      <c r="G289" s="544">
        <v>238292</v>
      </c>
      <c r="H289" s="544">
        <v>270592</v>
      </c>
      <c r="I289" s="544">
        <v>260500</v>
      </c>
      <c r="J289" s="544">
        <v>260500</v>
      </c>
      <c r="K289" s="545">
        <v>260500</v>
      </c>
    </row>
    <row r="290" spans="1:11" ht="12.75">
      <c r="A290" s="339"/>
      <c r="B290" s="334" t="s">
        <v>277</v>
      </c>
      <c r="C290" s="334">
        <v>620</v>
      </c>
      <c r="D290" s="344" t="s">
        <v>30</v>
      </c>
      <c r="E290" s="543">
        <v>91654.04</v>
      </c>
      <c r="F290" s="543">
        <v>98041.93</v>
      </c>
      <c r="G290" s="544">
        <v>83353</v>
      </c>
      <c r="H290" s="544">
        <v>96804</v>
      </c>
      <c r="I290" s="544">
        <v>91200</v>
      </c>
      <c r="J290" s="544">
        <v>91200</v>
      </c>
      <c r="K290" s="545">
        <v>91200</v>
      </c>
    </row>
    <row r="291" spans="1:11" ht="12.75">
      <c r="A291" s="339"/>
      <c r="B291" s="334" t="s">
        <v>277</v>
      </c>
      <c r="C291" s="332">
        <v>630</v>
      </c>
      <c r="D291" s="345" t="s">
        <v>70</v>
      </c>
      <c r="E291" s="337">
        <v>128810.45</v>
      </c>
      <c r="F291" s="337">
        <v>111490.8</v>
      </c>
      <c r="G291" s="610">
        <v>61382</v>
      </c>
      <c r="H291" s="610">
        <v>64032</v>
      </c>
      <c r="I291" s="610">
        <v>57200</v>
      </c>
      <c r="J291" s="610">
        <v>57200</v>
      </c>
      <c r="K291" s="610">
        <v>57200</v>
      </c>
    </row>
    <row r="292" spans="1:11" ht="12.75">
      <c r="A292" s="339"/>
      <c r="B292" s="334" t="s">
        <v>277</v>
      </c>
      <c r="C292" s="332">
        <v>640</v>
      </c>
      <c r="D292" s="529" t="s">
        <v>415</v>
      </c>
      <c r="E292" s="543">
        <v>2995.06</v>
      </c>
      <c r="F292" s="543">
        <v>3147.89</v>
      </c>
      <c r="G292" s="544">
        <v>200</v>
      </c>
      <c r="H292" s="544">
        <v>1400</v>
      </c>
      <c r="I292" s="544">
        <v>200</v>
      </c>
      <c r="J292" s="544">
        <v>200</v>
      </c>
      <c r="K292" s="544">
        <v>200</v>
      </c>
    </row>
    <row r="293" spans="1:11" ht="12.75">
      <c r="A293" s="500"/>
      <c r="B293" s="482"/>
      <c r="C293" s="493"/>
      <c r="D293" s="501" t="s">
        <v>26</v>
      </c>
      <c r="E293" s="331">
        <f aca="true" t="shared" si="69" ref="E293:K293">SUM(E289:E292)</f>
        <v>458585.81</v>
      </c>
      <c r="F293" s="715">
        <f t="shared" si="69"/>
        <v>457422.89999999997</v>
      </c>
      <c r="G293" s="261">
        <f t="shared" si="69"/>
        <v>383227</v>
      </c>
      <c r="H293" s="261">
        <f t="shared" si="69"/>
        <v>432828</v>
      </c>
      <c r="I293" s="261">
        <f t="shared" si="69"/>
        <v>409100</v>
      </c>
      <c r="J293" s="261">
        <f t="shared" si="69"/>
        <v>409100</v>
      </c>
      <c r="K293" s="340">
        <f t="shared" si="69"/>
        <v>409100</v>
      </c>
    </row>
    <row r="294" spans="1:11" ht="12.75">
      <c r="A294" s="338" t="s">
        <v>275</v>
      </c>
      <c r="B294" s="515"/>
      <c r="C294" s="332"/>
      <c r="D294" s="516" t="s">
        <v>279</v>
      </c>
      <c r="E294" s="313"/>
      <c r="F294" s="708"/>
      <c r="G294" s="269"/>
      <c r="H294" s="269"/>
      <c r="I294" s="269"/>
      <c r="J294" s="269"/>
      <c r="K294" s="295"/>
    </row>
    <row r="295" spans="1:11" ht="12.75">
      <c r="A295" s="339"/>
      <c r="B295" s="334" t="s">
        <v>280</v>
      </c>
      <c r="C295" s="334">
        <v>610</v>
      </c>
      <c r="D295" s="344" t="s">
        <v>278</v>
      </c>
      <c r="E295" s="543">
        <v>293870.51</v>
      </c>
      <c r="F295" s="543">
        <v>308985.36</v>
      </c>
      <c r="G295" s="544">
        <v>331816</v>
      </c>
      <c r="H295" s="544">
        <v>345316</v>
      </c>
      <c r="I295" s="544">
        <v>365964</v>
      </c>
      <c r="J295" s="544">
        <v>305964</v>
      </c>
      <c r="K295" s="545">
        <v>305964</v>
      </c>
    </row>
    <row r="296" spans="1:11" ht="12.75">
      <c r="A296" s="339"/>
      <c r="B296" s="334" t="s">
        <v>280</v>
      </c>
      <c r="C296" s="334">
        <v>620</v>
      </c>
      <c r="D296" s="344" t="s">
        <v>30</v>
      </c>
      <c r="E296" s="543">
        <v>101796.42</v>
      </c>
      <c r="F296" s="543">
        <v>113975.01</v>
      </c>
      <c r="G296" s="544">
        <v>116443</v>
      </c>
      <c r="H296" s="544">
        <v>122493</v>
      </c>
      <c r="I296" s="544">
        <v>126800</v>
      </c>
      <c r="J296" s="544">
        <v>106800</v>
      </c>
      <c r="K296" s="545">
        <v>106800</v>
      </c>
    </row>
    <row r="297" spans="1:11" ht="12.75">
      <c r="A297" s="339"/>
      <c r="B297" s="334" t="s">
        <v>280</v>
      </c>
      <c r="C297" s="332">
        <v>630</v>
      </c>
      <c r="D297" s="345" t="s">
        <v>70</v>
      </c>
      <c r="E297" s="548">
        <v>63682.88</v>
      </c>
      <c r="F297" s="548">
        <v>69844.98</v>
      </c>
      <c r="G297" s="547">
        <v>53568</v>
      </c>
      <c r="H297" s="547">
        <v>70495</v>
      </c>
      <c r="I297" s="547">
        <v>61000</v>
      </c>
      <c r="J297" s="547">
        <v>60000</v>
      </c>
      <c r="K297" s="547">
        <v>60000</v>
      </c>
    </row>
    <row r="298" spans="1:11" ht="12.75">
      <c r="A298" s="339"/>
      <c r="B298" s="334" t="s">
        <v>280</v>
      </c>
      <c r="C298" s="332">
        <v>640</v>
      </c>
      <c r="D298" s="529" t="s">
        <v>415</v>
      </c>
      <c r="E298" s="543">
        <v>561.95</v>
      </c>
      <c r="F298" s="543">
        <v>752.51</v>
      </c>
      <c r="G298" s="544">
        <v>200</v>
      </c>
      <c r="H298" s="544">
        <v>2700</v>
      </c>
      <c r="I298" s="544">
        <v>200</v>
      </c>
      <c r="J298" s="544">
        <v>200</v>
      </c>
      <c r="K298" s="545">
        <v>200</v>
      </c>
    </row>
    <row r="299" spans="1:11" ht="12.75">
      <c r="A299" s="500"/>
      <c r="B299" s="482"/>
      <c r="C299" s="493"/>
      <c r="D299" s="501" t="s">
        <v>26</v>
      </c>
      <c r="E299" s="331">
        <f aca="true" t="shared" si="70" ref="E299:K299">SUM(E295:E298)</f>
        <v>459911.76</v>
      </c>
      <c r="F299" s="715">
        <f t="shared" si="70"/>
        <v>493557.86</v>
      </c>
      <c r="G299" s="261">
        <f t="shared" si="70"/>
        <v>502027</v>
      </c>
      <c r="H299" s="261">
        <f t="shared" si="70"/>
        <v>541004</v>
      </c>
      <c r="I299" s="261">
        <f t="shared" si="70"/>
        <v>553964</v>
      </c>
      <c r="J299" s="261">
        <f t="shared" si="70"/>
        <v>472964</v>
      </c>
      <c r="K299" s="340">
        <f t="shared" si="70"/>
        <v>472964</v>
      </c>
    </row>
    <row r="300" spans="1:11" ht="12.75">
      <c r="A300" s="492"/>
      <c r="B300" s="491"/>
      <c r="C300" s="491"/>
      <c r="D300" s="514" t="s">
        <v>281</v>
      </c>
      <c r="E300" s="331">
        <f aca="true" t="shared" si="71" ref="E300:K300">E299+E293</f>
        <v>918497.5700000001</v>
      </c>
      <c r="F300" s="715">
        <f t="shared" si="71"/>
        <v>950980.76</v>
      </c>
      <c r="G300" s="261">
        <f t="shared" si="71"/>
        <v>885254</v>
      </c>
      <c r="H300" s="261">
        <f t="shared" si="71"/>
        <v>973832</v>
      </c>
      <c r="I300" s="261">
        <f t="shared" si="71"/>
        <v>963064</v>
      </c>
      <c r="J300" s="261">
        <f t="shared" si="71"/>
        <v>882064</v>
      </c>
      <c r="K300" s="340">
        <f t="shared" si="71"/>
        <v>882064</v>
      </c>
    </row>
    <row r="301" spans="1:11" ht="12.75">
      <c r="A301" s="338" t="s">
        <v>282</v>
      </c>
      <c r="B301" s="334"/>
      <c r="C301" s="334"/>
      <c r="D301" s="346" t="s">
        <v>283</v>
      </c>
      <c r="E301" s="313"/>
      <c r="F301" s="708"/>
      <c r="G301" s="269"/>
      <c r="H301" s="269"/>
      <c r="I301" s="269"/>
      <c r="J301" s="269"/>
      <c r="K301" s="295"/>
    </row>
    <row r="302" spans="1:11" ht="12.75">
      <c r="A302" s="339"/>
      <c r="B302" s="334" t="s">
        <v>284</v>
      </c>
      <c r="C302" s="334">
        <v>610</v>
      </c>
      <c r="D302" s="344" t="s">
        <v>278</v>
      </c>
      <c r="E302" s="549">
        <v>63374.95</v>
      </c>
      <c r="F302" s="549">
        <v>76959.95</v>
      </c>
      <c r="G302" s="550">
        <v>88937</v>
      </c>
      <c r="H302" s="550">
        <v>87737</v>
      </c>
      <c r="I302" s="550">
        <v>96600</v>
      </c>
      <c r="J302" s="550">
        <v>99200</v>
      </c>
      <c r="K302" s="550">
        <v>99200</v>
      </c>
    </row>
    <row r="303" spans="1:11" ht="12.75">
      <c r="A303" s="339"/>
      <c r="B303" s="334" t="s">
        <v>284</v>
      </c>
      <c r="C303" s="334">
        <v>620</v>
      </c>
      <c r="D303" s="344" t="s">
        <v>30</v>
      </c>
      <c r="E303" s="549">
        <v>22683.35</v>
      </c>
      <c r="F303" s="549">
        <v>28042.65</v>
      </c>
      <c r="G303" s="550">
        <v>31063</v>
      </c>
      <c r="H303" s="550">
        <v>30663</v>
      </c>
      <c r="I303" s="550">
        <v>33800</v>
      </c>
      <c r="J303" s="550">
        <v>39200</v>
      </c>
      <c r="K303" s="550">
        <v>39200</v>
      </c>
    </row>
    <row r="304" spans="1:11" ht="12.75">
      <c r="A304" s="339"/>
      <c r="B304" s="334" t="s">
        <v>284</v>
      </c>
      <c r="C304" s="334">
        <v>630</v>
      </c>
      <c r="D304" s="344" t="s">
        <v>70</v>
      </c>
      <c r="E304" s="548">
        <v>27261.01</v>
      </c>
      <c r="F304" s="548">
        <v>9281</v>
      </c>
      <c r="G304" s="547">
        <v>9112</v>
      </c>
      <c r="H304" s="547">
        <v>9133</v>
      </c>
      <c r="I304" s="547">
        <v>11700</v>
      </c>
      <c r="J304" s="547">
        <v>11700</v>
      </c>
      <c r="K304" s="551">
        <v>11700</v>
      </c>
    </row>
    <row r="305" spans="1:11" ht="12.75">
      <c r="A305" s="339"/>
      <c r="B305" s="334" t="s">
        <v>284</v>
      </c>
      <c r="C305" s="334">
        <v>640</v>
      </c>
      <c r="D305" s="529" t="s">
        <v>415</v>
      </c>
      <c r="E305" s="543">
        <v>729.69</v>
      </c>
      <c r="F305" s="543">
        <v>897.99</v>
      </c>
      <c r="G305" s="544">
        <v>100</v>
      </c>
      <c r="H305" s="544">
        <v>700</v>
      </c>
      <c r="I305" s="544">
        <v>3130</v>
      </c>
      <c r="J305" s="544">
        <v>100</v>
      </c>
      <c r="K305" s="545">
        <v>100</v>
      </c>
    </row>
    <row r="306" spans="1:11" ht="12.75">
      <c r="A306" s="492"/>
      <c r="B306" s="491"/>
      <c r="C306" s="491"/>
      <c r="D306" s="514" t="s">
        <v>285</v>
      </c>
      <c r="E306" s="317">
        <f aca="true" t="shared" si="72" ref="E306:K306">SUM(E302:E305)</f>
        <v>114048.99999999999</v>
      </c>
      <c r="F306" s="712">
        <f t="shared" si="72"/>
        <v>115181.59000000001</v>
      </c>
      <c r="G306" s="279">
        <f t="shared" si="72"/>
        <v>129212</v>
      </c>
      <c r="H306" s="279">
        <f t="shared" si="72"/>
        <v>128233</v>
      </c>
      <c r="I306" s="279">
        <f t="shared" si="72"/>
        <v>145230</v>
      </c>
      <c r="J306" s="279">
        <f t="shared" si="72"/>
        <v>150200</v>
      </c>
      <c r="K306" s="304">
        <f t="shared" si="72"/>
        <v>150200</v>
      </c>
    </row>
    <row r="307" spans="1:11" ht="12.75">
      <c r="A307" s="338" t="s">
        <v>286</v>
      </c>
      <c r="B307" s="334"/>
      <c r="C307" s="334"/>
      <c r="D307" s="346" t="s">
        <v>459</v>
      </c>
      <c r="E307" s="313"/>
      <c r="F307" s="708"/>
      <c r="G307" s="269"/>
      <c r="H307" s="269"/>
      <c r="I307" s="269"/>
      <c r="J307" s="269"/>
      <c r="K307" s="295"/>
    </row>
    <row r="308" spans="1:11" ht="12.75">
      <c r="A308" s="339"/>
      <c r="B308" s="334" t="s">
        <v>288</v>
      </c>
      <c r="C308" s="334">
        <v>610</v>
      </c>
      <c r="D308" s="344" t="s">
        <v>278</v>
      </c>
      <c r="E308" s="543">
        <v>55914.36</v>
      </c>
      <c r="F308" s="543">
        <v>51860.34</v>
      </c>
      <c r="G308" s="544">
        <v>54776</v>
      </c>
      <c r="H308" s="544">
        <v>59876</v>
      </c>
      <c r="I308" s="544">
        <v>62880</v>
      </c>
      <c r="J308" s="544">
        <v>65100</v>
      </c>
      <c r="K308" s="544">
        <v>65100</v>
      </c>
    </row>
    <row r="309" spans="1:11" ht="12.75">
      <c r="A309" s="339"/>
      <c r="B309" s="334" t="s">
        <v>288</v>
      </c>
      <c r="C309" s="334">
        <v>620</v>
      </c>
      <c r="D309" s="344" t="s">
        <v>30</v>
      </c>
      <c r="E309" s="543">
        <v>19348.49</v>
      </c>
      <c r="F309" s="543">
        <v>20392.94</v>
      </c>
      <c r="G309" s="544">
        <v>19124</v>
      </c>
      <c r="H309" s="544">
        <v>20924</v>
      </c>
      <c r="I309" s="544">
        <v>22020</v>
      </c>
      <c r="J309" s="544">
        <v>22800</v>
      </c>
      <c r="K309" s="544">
        <v>22800</v>
      </c>
    </row>
    <row r="310" spans="1:11" ht="12.75">
      <c r="A310" s="339"/>
      <c r="B310" s="334" t="s">
        <v>288</v>
      </c>
      <c r="C310" s="332">
        <v>630</v>
      </c>
      <c r="D310" s="345" t="s">
        <v>70</v>
      </c>
      <c r="E310" s="548">
        <v>63633.56</v>
      </c>
      <c r="F310" s="548">
        <v>65058.89</v>
      </c>
      <c r="G310" s="547">
        <v>97941</v>
      </c>
      <c r="H310" s="547">
        <v>124852</v>
      </c>
      <c r="I310" s="547">
        <v>111000</v>
      </c>
      <c r="J310" s="547">
        <v>111000</v>
      </c>
      <c r="K310" s="547">
        <v>111000</v>
      </c>
    </row>
    <row r="311" spans="1:11" ht="12.75">
      <c r="A311" s="339"/>
      <c r="B311" s="334" t="s">
        <v>289</v>
      </c>
      <c r="C311" s="332">
        <v>640</v>
      </c>
      <c r="D311" s="529" t="s">
        <v>415</v>
      </c>
      <c r="E311" s="543">
        <v>2529.39</v>
      </c>
      <c r="F311" s="543">
        <v>3386.21</v>
      </c>
      <c r="G311" s="544">
        <v>100</v>
      </c>
      <c r="H311" s="544">
        <v>200</v>
      </c>
      <c r="I311" s="544">
        <v>100</v>
      </c>
      <c r="J311" s="544">
        <v>100</v>
      </c>
      <c r="K311" s="545">
        <v>100</v>
      </c>
    </row>
    <row r="312" spans="1:11" ht="12.75">
      <c r="A312" s="500"/>
      <c r="B312" s="482"/>
      <c r="C312" s="493"/>
      <c r="D312" s="501" t="s">
        <v>26</v>
      </c>
      <c r="E312" s="331">
        <f aca="true" t="shared" si="73" ref="E312:K312">SUM(E308:E311)</f>
        <v>141425.80000000002</v>
      </c>
      <c r="F312" s="715">
        <f t="shared" si="73"/>
        <v>140698.37999999998</v>
      </c>
      <c r="G312" s="261">
        <f t="shared" si="73"/>
        <v>171941</v>
      </c>
      <c r="H312" s="261">
        <f t="shared" si="73"/>
        <v>205852</v>
      </c>
      <c r="I312" s="261">
        <f t="shared" si="73"/>
        <v>196000</v>
      </c>
      <c r="J312" s="261">
        <f t="shared" si="73"/>
        <v>199000</v>
      </c>
      <c r="K312" s="340">
        <f t="shared" si="73"/>
        <v>199000</v>
      </c>
    </row>
    <row r="313" spans="1:11" ht="12.75">
      <c r="A313" s="342" t="s">
        <v>180</v>
      </c>
      <c r="B313" s="336"/>
      <c r="C313" s="333"/>
      <c r="D313" s="425" t="s">
        <v>181</v>
      </c>
      <c r="E313" s="343"/>
      <c r="F313" s="716"/>
      <c r="G313" s="335"/>
      <c r="H313" s="335"/>
      <c r="I313" s="335"/>
      <c r="J313" s="335"/>
      <c r="K313" s="341"/>
    </row>
    <row r="314" spans="1:23" s="398" customFormat="1" ht="12.75">
      <c r="A314" s="339"/>
      <c r="B314" s="332"/>
      <c r="C314" s="332"/>
      <c r="D314" s="347" t="s">
        <v>290</v>
      </c>
      <c r="E314" s="313"/>
      <c r="F314" s="708"/>
      <c r="G314" s="269"/>
      <c r="H314" s="269"/>
      <c r="I314" s="269"/>
      <c r="J314" s="269"/>
      <c r="K314" s="295"/>
      <c r="L314" s="34"/>
      <c r="M314" s="42"/>
      <c r="N314" s="34"/>
      <c r="O314" s="34"/>
      <c r="P314" s="397"/>
      <c r="Q314" s="397"/>
      <c r="R314" s="397"/>
      <c r="S314" s="397"/>
      <c r="T314" s="397"/>
      <c r="U314" s="397"/>
      <c r="V314" s="397"/>
      <c r="W314" s="397"/>
    </row>
    <row r="315" spans="1:11" ht="12.75">
      <c r="A315" s="339"/>
      <c r="B315" s="334" t="s">
        <v>277</v>
      </c>
      <c r="C315" s="332">
        <v>640</v>
      </c>
      <c r="D315" s="348" t="s">
        <v>291</v>
      </c>
      <c r="E315" s="611">
        <v>289</v>
      </c>
      <c r="F315" s="611">
        <v>520.3</v>
      </c>
      <c r="G315" s="612">
        <v>600</v>
      </c>
      <c r="H315" s="612">
        <v>1200</v>
      </c>
      <c r="I315" s="612">
        <v>600</v>
      </c>
      <c r="J315" s="612">
        <v>600</v>
      </c>
      <c r="K315" s="613">
        <v>600</v>
      </c>
    </row>
    <row r="316" spans="1:11" ht="12.75">
      <c r="A316" s="339"/>
      <c r="B316" s="334" t="s">
        <v>277</v>
      </c>
      <c r="C316" s="332">
        <v>640</v>
      </c>
      <c r="D316" s="348" t="s">
        <v>292</v>
      </c>
      <c r="E316" s="337">
        <v>3</v>
      </c>
      <c r="F316" s="337">
        <v>0</v>
      </c>
      <c r="G316" s="610"/>
      <c r="H316" s="610"/>
      <c r="I316" s="610"/>
      <c r="J316" s="610"/>
      <c r="K316" s="614"/>
    </row>
    <row r="317" spans="1:11" ht="12.75">
      <c r="A317" s="339"/>
      <c r="B317" s="334" t="s">
        <v>293</v>
      </c>
      <c r="C317" s="332">
        <v>640</v>
      </c>
      <c r="D317" s="347" t="s">
        <v>294</v>
      </c>
      <c r="E317" s="611">
        <v>33.2</v>
      </c>
      <c r="F317" s="611">
        <v>33.2</v>
      </c>
      <c r="G317" s="612">
        <v>500</v>
      </c>
      <c r="H317" s="612">
        <v>500</v>
      </c>
      <c r="I317" s="612">
        <v>500</v>
      </c>
      <c r="J317" s="612">
        <v>500</v>
      </c>
      <c r="K317" s="613">
        <v>500</v>
      </c>
    </row>
    <row r="318" spans="1:11" ht="12.75">
      <c r="A318" s="512"/>
      <c r="B318" s="510"/>
      <c r="C318" s="510"/>
      <c r="D318" s="508" t="s">
        <v>26</v>
      </c>
      <c r="E318" s="349">
        <f aca="true" t="shared" si="74" ref="E318:K318">SUM(E315:E317)</f>
        <v>325.2</v>
      </c>
      <c r="F318" s="717">
        <f t="shared" si="74"/>
        <v>553.5</v>
      </c>
      <c r="G318" s="350">
        <f t="shared" si="74"/>
        <v>1100</v>
      </c>
      <c r="H318" s="350">
        <f t="shared" si="74"/>
        <v>1700</v>
      </c>
      <c r="I318" s="350">
        <f t="shared" si="74"/>
        <v>1100</v>
      </c>
      <c r="J318" s="350">
        <f t="shared" si="74"/>
        <v>1100</v>
      </c>
      <c r="K318" s="351">
        <f t="shared" si="74"/>
        <v>1100</v>
      </c>
    </row>
    <row r="319" spans="1:23" s="398" customFormat="1" ht="12.75">
      <c r="A319" s="513"/>
      <c r="B319" s="511"/>
      <c r="C319" s="511"/>
      <c r="D319" s="509" t="s">
        <v>295</v>
      </c>
      <c r="E319" s="352">
        <f>E300+E306+E312+E318</f>
        <v>1174297.57</v>
      </c>
      <c r="F319" s="352">
        <f aca="true" t="shared" si="75" ref="F319:K319">F300+F306+F312+F318</f>
        <v>1207414.23</v>
      </c>
      <c r="G319" s="816">
        <f t="shared" si="75"/>
        <v>1187507</v>
      </c>
      <c r="H319" s="816">
        <f t="shared" si="75"/>
        <v>1309617</v>
      </c>
      <c r="I319" s="816">
        <f t="shared" si="75"/>
        <v>1305394</v>
      </c>
      <c r="J319" s="816">
        <f t="shared" si="75"/>
        <v>1232364</v>
      </c>
      <c r="K319" s="816">
        <f t="shared" si="75"/>
        <v>1232364</v>
      </c>
      <c r="L319" s="34"/>
      <c r="M319" s="42"/>
      <c r="N319" s="34"/>
      <c r="O319" s="34"/>
      <c r="P319" s="397"/>
      <c r="Q319" s="397"/>
      <c r="R319" s="397"/>
      <c r="S319" s="397"/>
      <c r="T319" s="397"/>
      <c r="U319" s="397"/>
      <c r="V319" s="397"/>
      <c r="W319" s="397"/>
    </row>
    <row r="320" spans="1:23" s="398" customFormat="1" ht="12.75">
      <c r="A320" s="59"/>
      <c r="B320" s="60"/>
      <c r="C320" s="60"/>
      <c r="D320" s="61"/>
      <c r="E320" s="62"/>
      <c r="F320" s="62"/>
      <c r="G320" s="63"/>
      <c r="H320" s="63"/>
      <c r="I320" s="63"/>
      <c r="J320" s="63"/>
      <c r="K320" s="63"/>
      <c r="L320" s="34"/>
      <c r="M320" s="42"/>
      <c r="N320" s="34"/>
      <c r="O320" s="34"/>
      <c r="P320" s="397"/>
      <c r="Q320" s="397"/>
      <c r="R320" s="397"/>
      <c r="S320" s="397"/>
      <c r="T320" s="397"/>
      <c r="U320" s="397"/>
      <c r="V320" s="397"/>
      <c r="W320" s="397"/>
    </row>
    <row r="321" spans="1:11" ht="12.75">
      <c r="A321" s="59"/>
      <c r="B321" s="60"/>
      <c r="C321" s="60"/>
      <c r="D321" s="61"/>
      <c r="E321" s="62"/>
      <c r="F321" s="62"/>
      <c r="G321" s="63"/>
      <c r="H321" s="63"/>
      <c r="I321" s="63"/>
      <c r="J321" s="63"/>
      <c r="K321" s="63"/>
    </row>
    <row r="322" spans="1:11" ht="15.75">
      <c r="A322" s="368" t="s">
        <v>343</v>
      </c>
      <c r="B322" s="56"/>
      <c r="C322" s="52"/>
      <c r="D322" s="52"/>
      <c r="E322" s="52"/>
      <c r="F322" s="801"/>
      <c r="G322" s="64"/>
      <c r="H322" s="64"/>
      <c r="I322" s="64"/>
      <c r="J322" s="64"/>
      <c r="K322" s="64"/>
    </row>
    <row r="323" spans="1:11" ht="12.75">
      <c r="A323" s="65"/>
      <c r="B323" s="66"/>
      <c r="C323" s="67"/>
      <c r="D323" s="67"/>
      <c r="E323" s="67"/>
      <c r="F323" s="803"/>
      <c r="G323" s="68"/>
      <c r="H323" s="68"/>
      <c r="I323" s="68"/>
      <c r="J323" s="68"/>
      <c r="K323" s="68"/>
    </row>
    <row r="324" spans="1:11" ht="12.75">
      <c r="A324" s="330" t="s">
        <v>325</v>
      </c>
      <c r="B324" s="83"/>
      <c r="C324" s="85"/>
      <c r="D324" s="65"/>
      <c r="E324" s="65"/>
      <c r="F324" s="804"/>
      <c r="G324" s="53"/>
      <c r="H324" s="53"/>
      <c r="I324" s="53"/>
      <c r="J324" s="53"/>
      <c r="K324" s="4"/>
    </row>
    <row r="325" spans="1:11" ht="12.75">
      <c r="A325" s="645" t="s">
        <v>392</v>
      </c>
      <c r="B325" s="647" t="s">
        <v>16</v>
      </c>
      <c r="C325" s="647" t="s">
        <v>17</v>
      </c>
      <c r="D325" s="320" t="s">
        <v>0</v>
      </c>
      <c r="E325" s="166" t="s">
        <v>198</v>
      </c>
      <c r="F325" s="799" t="s">
        <v>198</v>
      </c>
      <c r="G325" s="289" t="s">
        <v>319</v>
      </c>
      <c r="H325" s="167" t="s">
        <v>320</v>
      </c>
      <c r="I325" s="167" t="s">
        <v>245</v>
      </c>
      <c r="J325" s="168" t="s">
        <v>245</v>
      </c>
      <c r="K325" s="168" t="s">
        <v>245</v>
      </c>
    </row>
    <row r="326" spans="1:11" ht="12.75">
      <c r="A326" s="646" t="s">
        <v>18</v>
      </c>
      <c r="B326" s="643" t="s">
        <v>19</v>
      </c>
      <c r="C326" s="643" t="s">
        <v>246</v>
      </c>
      <c r="D326" s="321"/>
      <c r="E326" s="163" t="s">
        <v>398</v>
      </c>
      <c r="F326" s="800" t="s">
        <v>417</v>
      </c>
      <c r="G326" s="813" t="s">
        <v>442</v>
      </c>
      <c r="H326" s="813" t="s">
        <v>442</v>
      </c>
      <c r="I326" s="813" t="s">
        <v>399</v>
      </c>
      <c r="J326" s="813" t="s">
        <v>416</v>
      </c>
      <c r="K326" s="813" t="s">
        <v>443</v>
      </c>
    </row>
    <row r="327" spans="1:23" s="398" customFormat="1" ht="12.75">
      <c r="A327" s="412" t="s">
        <v>296</v>
      </c>
      <c r="B327" s="288"/>
      <c r="C327" s="288"/>
      <c r="D327" s="423" t="s">
        <v>297</v>
      </c>
      <c r="E327" s="413"/>
      <c r="F327" s="805"/>
      <c r="G327" s="415"/>
      <c r="H327" s="415"/>
      <c r="I327" s="415"/>
      <c r="J327" s="415"/>
      <c r="K327" s="817"/>
      <c r="L327" s="34"/>
      <c r="M327" s="42"/>
      <c r="N327" s="34"/>
      <c r="O327" s="34"/>
      <c r="P327" s="397"/>
      <c r="Q327" s="397"/>
      <c r="R327" s="397"/>
      <c r="S327" s="397"/>
      <c r="T327" s="397"/>
      <c r="U327" s="397"/>
      <c r="V327" s="397"/>
      <c r="W327" s="397"/>
    </row>
    <row r="328" spans="1:11" ht="12.75">
      <c r="A328" s="379"/>
      <c r="B328" s="259" t="s">
        <v>298</v>
      </c>
      <c r="C328" s="275">
        <v>610</v>
      </c>
      <c r="D328" s="328" t="s">
        <v>278</v>
      </c>
      <c r="E328" s="618">
        <v>270323.23</v>
      </c>
      <c r="F328" s="618">
        <v>294147.71</v>
      </c>
      <c r="G328" s="736">
        <v>291360</v>
      </c>
      <c r="H328" s="736">
        <v>288660</v>
      </c>
      <c r="I328" s="544">
        <v>289040</v>
      </c>
      <c r="J328" s="544">
        <v>330040</v>
      </c>
      <c r="K328" s="545">
        <v>330040</v>
      </c>
    </row>
    <row r="329" spans="1:11" ht="12.75">
      <c r="A329" s="379"/>
      <c r="B329" s="259" t="s">
        <v>298</v>
      </c>
      <c r="C329" s="275">
        <v>620</v>
      </c>
      <c r="D329" s="328" t="s">
        <v>30</v>
      </c>
      <c r="E329" s="618">
        <v>93246.33</v>
      </c>
      <c r="F329" s="618">
        <v>108096.05</v>
      </c>
      <c r="G329" s="736">
        <v>101822</v>
      </c>
      <c r="H329" s="736">
        <v>101822</v>
      </c>
      <c r="I329" s="544">
        <v>100142</v>
      </c>
      <c r="J329" s="544">
        <v>115642</v>
      </c>
      <c r="K329" s="545">
        <v>115642</v>
      </c>
    </row>
    <row r="330" spans="1:11" ht="12.75">
      <c r="A330" s="379"/>
      <c r="B330" s="259" t="s">
        <v>298</v>
      </c>
      <c r="C330" s="275">
        <v>630</v>
      </c>
      <c r="D330" s="328" t="s">
        <v>70</v>
      </c>
      <c r="E330" s="619">
        <v>61692.53</v>
      </c>
      <c r="F330" s="619">
        <v>66233.36</v>
      </c>
      <c r="G330" s="737">
        <v>47232</v>
      </c>
      <c r="H330" s="737">
        <v>61136</v>
      </c>
      <c r="I330" s="547">
        <v>50232</v>
      </c>
      <c r="J330" s="547">
        <v>60232</v>
      </c>
      <c r="K330" s="551">
        <v>60232</v>
      </c>
    </row>
    <row r="331" spans="1:11" ht="12.75">
      <c r="A331" s="379"/>
      <c r="B331" s="259" t="s">
        <v>298</v>
      </c>
      <c r="C331" s="259">
        <v>640</v>
      </c>
      <c r="D331" s="529" t="s">
        <v>415</v>
      </c>
      <c r="E331" s="617">
        <v>913.26</v>
      </c>
      <c r="F331" s="623">
        <v>5045.98</v>
      </c>
      <c r="G331" s="738"/>
      <c r="H331" s="738">
        <v>2700</v>
      </c>
      <c r="I331" s="544">
        <v>0</v>
      </c>
      <c r="J331" s="544">
        <v>0</v>
      </c>
      <c r="K331" s="545">
        <v>0</v>
      </c>
    </row>
    <row r="332" spans="1:11" ht="12.75">
      <c r="A332" s="504"/>
      <c r="B332" s="503"/>
      <c r="C332" s="479"/>
      <c r="D332" s="501" t="s">
        <v>323</v>
      </c>
      <c r="E332" s="331">
        <f aca="true" t="shared" si="76" ref="E332:K332">SUM(E328:E331)</f>
        <v>426175.35</v>
      </c>
      <c r="F332" s="715">
        <f t="shared" si="76"/>
        <v>473523.1</v>
      </c>
      <c r="G332" s="261">
        <f t="shared" si="76"/>
        <v>440414</v>
      </c>
      <c r="H332" s="261">
        <f t="shared" si="76"/>
        <v>454318</v>
      </c>
      <c r="I332" s="261">
        <f t="shared" si="76"/>
        <v>439414</v>
      </c>
      <c r="J332" s="261">
        <f t="shared" si="76"/>
        <v>505914</v>
      </c>
      <c r="K332" s="340">
        <f t="shared" si="76"/>
        <v>505914</v>
      </c>
    </row>
    <row r="333" spans="1:23" s="398" customFormat="1" ht="12.75">
      <c r="A333" s="396" t="s">
        <v>296</v>
      </c>
      <c r="B333" s="260"/>
      <c r="C333" s="260"/>
      <c r="D333" s="424" t="s">
        <v>299</v>
      </c>
      <c r="E333" s="409"/>
      <c r="F333" s="718"/>
      <c r="G333" s="410"/>
      <c r="H333" s="410"/>
      <c r="I333" s="410"/>
      <c r="J333" s="410"/>
      <c r="K333" s="411"/>
      <c r="L333" s="34"/>
      <c r="M333" s="42"/>
      <c r="N333" s="34"/>
      <c r="O333" s="34"/>
      <c r="P333" s="397"/>
      <c r="Q333" s="397"/>
      <c r="R333" s="397"/>
      <c r="S333" s="397"/>
      <c r="T333" s="397"/>
      <c r="U333" s="397"/>
      <c r="V333" s="397"/>
      <c r="W333" s="397"/>
    </row>
    <row r="334" spans="1:11" ht="12.75">
      <c r="A334" s="379"/>
      <c r="B334" s="259" t="s">
        <v>300</v>
      </c>
      <c r="C334" s="275">
        <v>610</v>
      </c>
      <c r="D334" s="328" t="s">
        <v>278</v>
      </c>
      <c r="E334" s="618">
        <v>144901.79</v>
      </c>
      <c r="F334" s="618">
        <v>130794</v>
      </c>
      <c r="G334" s="736">
        <v>138020</v>
      </c>
      <c r="H334" s="736">
        <v>137320</v>
      </c>
      <c r="I334" s="544">
        <v>178000</v>
      </c>
      <c r="J334" s="544">
        <v>158400</v>
      </c>
      <c r="K334" s="545">
        <v>158400</v>
      </c>
    </row>
    <row r="335" spans="1:11" ht="12.75">
      <c r="A335" s="379"/>
      <c r="B335" s="259" t="s">
        <v>300</v>
      </c>
      <c r="C335" s="275">
        <v>620</v>
      </c>
      <c r="D335" s="328" t="s">
        <v>30</v>
      </c>
      <c r="E335" s="618">
        <v>52700.24</v>
      </c>
      <c r="F335" s="618">
        <v>49764.63</v>
      </c>
      <c r="G335" s="736">
        <v>48240</v>
      </c>
      <c r="H335" s="736">
        <v>48240</v>
      </c>
      <c r="I335" s="544">
        <v>62260</v>
      </c>
      <c r="J335" s="544">
        <v>55300</v>
      </c>
      <c r="K335" s="545">
        <v>55300</v>
      </c>
    </row>
    <row r="336" spans="1:11" ht="12.75">
      <c r="A336" s="379"/>
      <c r="B336" s="259" t="s">
        <v>300</v>
      </c>
      <c r="C336" s="259">
        <v>630</v>
      </c>
      <c r="D336" s="324" t="s">
        <v>70</v>
      </c>
      <c r="E336" s="620">
        <v>43465.47</v>
      </c>
      <c r="F336" s="620">
        <v>47324.72</v>
      </c>
      <c r="G336" s="739">
        <v>37000</v>
      </c>
      <c r="H336" s="739">
        <v>41817</v>
      </c>
      <c r="I336" s="547">
        <v>40000</v>
      </c>
      <c r="J336" s="547">
        <v>50000</v>
      </c>
      <c r="K336" s="551">
        <v>50000</v>
      </c>
    </row>
    <row r="337" spans="1:11" ht="12.75">
      <c r="A337" s="379"/>
      <c r="B337" s="259" t="s">
        <v>300</v>
      </c>
      <c r="C337" s="259">
        <v>640</v>
      </c>
      <c r="D337" s="529" t="s">
        <v>415</v>
      </c>
      <c r="E337" s="617">
        <v>114.15</v>
      </c>
      <c r="F337" s="623">
        <v>638.4</v>
      </c>
      <c r="G337" s="738"/>
      <c r="H337" s="738">
        <v>700</v>
      </c>
      <c r="I337" s="544">
        <v>0</v>
      </c>
      <c r="J337" s="544">
        <v>0</v>
      </c>
      <c r="K337" s="545">
        <v>0</v>
      </c>
    </row>
    <row r="338" spans="1:17" s="398" customFormat="1" ht="12.75">
      <c r="A338" s="507"/>
      <c r="B338" s="506"/>
      <c r="C338" s="505"/>
      <c r="D338" s="502" t="s">
        <v>394</v>
      </c>
      <c r="E338" s="399">
        <f aca="true" t="shared" si="77" ref="E338:K338">SUM(E334:E337)</f>
        <v>241181.65</v>
      </c>
      <c r="F338" s="719">
        <f t="shared" si="77"/>
        <v>228521.75</v>
      </c>
      <c r="G338" s="400">
        <f t="shared" si="77"/>
        <v>223260</v>
      </c>
      <c r="H338" s="400">
        <f t="shared" si="77"/>
        <v>228077</v>
      </c>
      <c r="I338" s="400">
        <f t="shared" si="77"/>
        <v>280260</v>
      </c>
      <c r="J338" s="400">
        <f t="shared" si="77"/>
        <v>263700</v>
      </c>
      <c r="K338" s="401">
        <f t="shared" si="77"/>
        <v>263700</v>
      </c>
      <c r="L338" s="34"/>
      <c r="M338" s="42"/>
      <c r="N338" s="34"/>
      <c r="O338" s="34"/>
      <c r="P338" s="397"/>
      <c r="Q338" s="397"/>
    </row>
    <row r="339" spans="1:17" s="398" customFormat="1" ht="12.75">
      <c r="A339" s="500"/>
      <c r="B339" s="493"/>
      <c r="C339" s="482"/>
      <c r="D339" s="501" t="s">
        <v>395</v>
      </c>
      <c r="E339" s="331">
        <f aca="true" t="shared" si="78" ref="E339:K339">SUM(E332,E338)</f>
        <v>667357</v>
      </c>
      <c r="F339" s="715">
        <f t="shared" si="78"/>
        <v>702044.85</v>
      </c>
      <c r="G339" s="261">
        <f t="shared" si="78"/>
        <v>663674</v>
      </c>
      <c r="H339" s="261">
        <f t="shared" si="78"/>
        <v>682395</v>
      </c>
      <c r="I339" s="261">
        <f t="shared" si="78"/>
        <v>719674</v>
      </c>
      <c r="J339" s="261">
        <f t="shared" si="78"/>
        <v>769614</v>
      </c>
      <c r="K339" s="340">
        <f t="shared" si="78"/>
        <v>769614</v>
      </c>
      <c r="L339" s="34"/>
      <c r="M339" s="42"/>
      <c r="N339" s="34"/>
      <c r="O339" s="34"/>
      <c r="P339" s="397"/>
      <c r="Q339" s="397"/>
    </row>
    <row r="340" spans="1:23" ht="12.75">
      <c r="A340" s="396" t="s">
        <v>404</v>
      </c>
      <c r="B340" s="552"/>
      <c r="C340" s="542"/>
      <c r="D340" s="392" t="s">
        <v>405</v>
      </c>
      <c r="E340" s="541"/>
      <c r="F340" s="720"/>
      <c r="G340" s="421"/>
      <c r="H340" s="421"/>
      <c r="I340" s="421"/>
      <c r="J340" s="421"/>
      <c r="K340" s="422"/>
      <c r="R340"/>
      <c r="S340"/>
      <c r="T340"/>
      <c r="U340"/>
      <c r="V340"/>
      <c r="W340"/>
    </row>
    <row r="341" spans="1:23" ht="12.75">
      <c r="A341" s="546"/>
      <c r="B341" s="552" t="s">
        <v>298</v>
      </c>
      <c r="C341" s="552">
        <v>610</v>
      </c>
      <c r="D341" s="553" t="s">
        <v>278</v>
      </c>
      <c r="E341" s="554">
        <v>7066.69</v>
      </c>
      <c r="F341" s="554">
        <v>18426.93</v>
      </c>
      <c r="G341" s="741">
        <v>14820</v>
      </c>
      <c r="H341" s="741">
        <v>22127</v>
      </c>
      <c r="I341" s="544">
        <v>14800</v>
      </c>
      <c r="J341" s="544">
        <v>0</v>
      </c>
      <c r="K341" s="545">
        <v>0</v>
      </c>
      <c r="R341"/>
      <c r="S341"/>
      <c r="T341"/>
      <c r="U341"/>
      <c r="V341"/>
      <c r="W341"/>
    </row>
    <row r="342" spans="1:11" ht="12.75">
      <c r="A342" s="546"/>
      <c r="B342" s="552" t="s">
        <v>298</v>
      </c>
      <c r="C342" s="552">
        <v>620</v>
      </c>
      <c r="D342" s="553" t="s">
        <v>30</v>
      </c>
      <c r="E342" s="623">
        <v>2469.56</v>
      </c>
      <c r="F342" s="623">
        <v>6439.75</v>
      </c>
      <c r="G342" s="738">
        <v>5180</v>
      </c>
      <c r="H342" s="740">
        <v>7888</v>
      </c>
      <c r="I342" s="547">
        <v>5200</v>
      </c>
      <c r="J342" s="547">
        <v>0</v>
      </c>
      <c r="K342" s="551">
        <v>0</v>
      </c>
    </row>
    <row r="343" spans="1:11" ht="12.75">
      <c r="A343" s="546"/>
      <c r="B343" s="552" t="s">
        <v>298</v>
      </c>
      <c r="C343" s="259">
        <v>630</v>
      </c>
      <c r="D343" s="324" t="s">
        <v>70</v>
      </c>
      <c r="E343" s="623"/>
      <c r="F343" s="623">
        <v>540</v>
      </c>
      <c r="G343" s="742"/>
      <c r="H343" s="740"/>
      <c r="I343" s="547"/>
      <c r="J343" s="547"/>
      <c r="K343" s="551"/>
    </row>
    <row r="344" spans="1:11" ht="12.75">
      <c r="A344" s="546"/>
      <c r="B344" s="552" t="s">
        <v>298</v>
      </c>
      <c r="C344" s="616">
        <v>640</v>
      </c>
      <c r="D344" s="529" t="s">
        <v>415</v>
      </c>
      <c r="E344" s="617">
        <v>202.12</v>
      </c>
      <c r="F344" s="623">
        <v>381.49</v>
      </c>
      <c r="G344" s="742"/>
      <c r="H344" s="740">
        <v>400</v>
      </c>
      <c r="I344" s="544">
        <v>0</v>
      </c>
      <c r="J344" s="544">
        <v>0</v>
      </c>
      <c r="K344" s="545">
        <v>0</v>
      </c>
    </row>
    <row r="345" spans="1:11" ht="12.75">
      <c r="A345" s="546"/>
      <c r="B345" s="494"/>
      <c r="C345" s="542"/>
      <c r="D345" s="501" t="s">
        <v>26</v>
      </c>
      <c r="E345" s="541">
        <f aca="true" t="shared" si="79" ref="E345:K345">SUM(E341:E344)</f>
        <v>9738.37</v>
      </c>
      <c r="F345" s="720">
        <f t="shared" si="79"/>
        <v>25788.170000000002</v>
      </c>
      <c r="G345" s="421">
        <f t="shared" si="79"/>
        <v>20000</v>
      </c>
      <c r="H345" s="421">
        <f t="shared" si="79"/>
        <v>30415</v>
      </c>
      <c r="I345" s="421">
        <f t="shared" si="79"/>
        <v>20000</v>
      </c>
      <c r="J345" s="421">
        <f t="shared" si="79"/>
        <v>0</v>
      </c>
      <c r="K345" s="421">
        <f t="shared" si="79"/>
        <v>0</v>
      </c>
    </row>
    <row r="346" spans="1:23" s="398" customFormat="1" ht="12.75">
      <c r="A346" s="418" t="s">
        <v>301</v>
      </c>
      <c r="B346" s="419"/>
      <c r="C346" s="420"/>
      <c r="D346" s="392" t="s">
        <v>283</v>
      </c>
      <c r="E346" s="402"/>
      <c r="F346" s="720"/>
      <c r="G346" s="421"/>
      <c r="H346" s="421"/>
      <c r="I346" s="421"/>
      <c r="J346" s="421"/>
      <c r="K346" s="422"/>
      <c r="L346" s="34"/>
      <c r="M346" s="42"/>
      <c r="N346" s="34"/>
      <c r="O346" s="34"/>
      <c r="P346" s="397"/>
      <c r="Q346" s="397"/>
      <c r="R346" s="397"/>
      <c r="S346" s="397"/>
      <c r="T346" s="397"/>
      <c r="U346" s="397"/>
      <c r="V346" s="397"/>
      <c r="W346" s="397"/>
    </row>
    <row r="347" spans="1:23" s="398" customFormat="1" ht="12.75">
      <c r="A347" s="379"/>
      <c r="B347" s="275" t="s">
        <v>302</v>
      </c>
      <c r="C347" s="275">
        <v>610</v>
      </c>
      <c r="D347" s="328" t="s">
        <v>278</v>
      </c>
      <c r="E347" s="618">
        <v>24852</v>
      </c>
      <c r="F347" s="618">
        <v>24950.12</v>
      </c>
      <c r="G347" s="736">
        <v>24470</v>
      </c>
      <c r="H347" s="736">
        <v>25590</v>
      </c>
      <c r="I347" s="550">
        <v>28900</v>
      </c>
      <c r="J347" s="550">
        <v>30000</v>
      </c>
      <c r="K347" s="743">
        <v>30000</v>
      </c>
      <c r="L347" s="34"/>
      <c r="M347" s="42"/>
      <c r="N347" s="34"/>
      <c r="O347" s="34"/>
      <c r="P347" s="397"/>
      <c r="Q347" s="397"/>
      <c r="R347" s="397"/>
      <c r="S347" s="397"/>
      <c r="T347" s="397"/>
      <c r="U347" s="397"/>
      <c r="V347" s="397"/>
      <c r="W347" s="397"/>
    </row>
    <row r="348" spans="1:11" ht="12.75">
      <c r="A348" s="379"/>
      <c r="B348" s="275" t="s">
        <v>302</v>
      </c>
      <c r="C348" s="275">
        <v>620</v>
      </c>
      <c r="D348" s="328" t="s">
        <v>30</v>
      </c>
      <c r="E348" s="618">
        <v>7826</v>
      </c>
      <c r="F348" s="618">
        <v>9514.88</v>
      </c>
      <c r="G348" s="736">
        <v>8540</v>
      </c>
      <c r="H348" s="736">
        <v>9020</v>
      </c>
      <c r="I348" s="550">
        <v>10100</v>
      </c>
      <c r="J348" s="550">
        <v>10500</v>
      </c>
      <c r="K348" s="743">
        <v>10500</v>
      </c>
    </row>
    <row r="349" spans="1:11" ht="12.75">
      <c r="A349" s="379"/>
      <c r="B349" s="275" t="s">
        <v>302</v>
      </c>
      <c r="C349" s="259">
        <v>630</v>
      </c>
      <c r="D349" s="324" t="s">
        <v>70</v>
      </c>
      <c r="E349" s="620">
        <v>4387.15</v>
      </c>
      <c r="F349" s="620">
        <v>3404.5</v>
      </c>
      <c r="G349" s="739">
        <v>4430</v>
      </c>
      <c r="H349" s="739">
        <v>4430</v>
      </c>
      <c r="I349" s="744">
        <v>5150</v>
      </c>
      <c r="J349" s="744">
        <v>6150</v>
      </c>
      <c r="K349" s="745">
        <v>6150</v>
      </c>
    </row>
    <row r="350" spans="1:11" ht="12.75">
      <c r="A350" s="379"/>
      <c r="B350" s="275" t="s">
        <v>302</v>
      </c>
      <c r="C350" s="259">
        <v>640</v>
      </c>
      <c r="D350" s="529" t="s">
        <v>415</v>
      </c>
      <c r="E350" s="617">
        <v>138.85</v>
      </c>
      <c r="F350" s="623">
        <v>2030</v>
      </c>
      <c r="G350" s="738"/>
      <c r="H350" s="738">
        <v>250</v>
      </c>
      <c r="I350" s="550">
        <v>0</v>
      </c>
      <c r="J350" s="550">
        <v>0</v>
      </c>
      <c r="K350" s="743">
        <v>0</v>
      </c>
    </row>
    <row r="351" spans="1:23" s="398" customFormat="1" ht="12.75">
      <c r="A351" s="500"/>
      <c r="B351" s="482"/>
      <c r="C351" s="493"/>
      <c r="D351" s="501" t="s">
        <v>26</v>
      </c>
      <c r="E351" s="427">
        <f aca="true" t="shared" si="80" ref="E351:K351">SUM(E347:E350)</f>
        <v>37204</v>
      </c>
      <c r="F351" s="721">
        <f t="shared" si="80"/>
        <v>39899.5</v>
      </c>
      <c r="G351" s="428">
        <f t="shared" si="80"/>
        <v>37440</v>
      </c>
      <c r="H351" s="428">
        <f t="shared" si="80"/>
        <v>39290</v>
      </c>
      <c r="I351" s="428">
        <f t="shared" si="80"/>
        <v>44150</v>
      </c>
      <c r="J351" s="428">
        <f t="shared" si="80"/>
        <v>46650</v>
      </c>
      <c r="K351" s="429">
        <f t="shared" si="80"/>
        <v>46650</v>
      </c>
      <c r="L351" s="34"/>
      <c r="M351" s="42"/>
      <c r="N351" s="34"/>
      <c r="O351" s="34"/>
      <c r="P351" s="397"/>
      <c r="Q351" s="397"/>
      <c r="R351" s="397"/>
      <c r="S351" s="397"/>
      <c r="T351" s="397"/>
      <c r="U351" s="397"/>
      <c r="V351" s="397"/>
      <c r="W351" s="397"/>
    </row>
    <row r="352" spans="1:23" s="398" customFormat="1" ht="12.75">
      <c r="A352" s="396" t="s">
        <v>303</v>
      </c>
      <c r="B352" s="426"/>
      <c r="C352" s="260"/>
      <c r="D352" s="383" t="s">
        <v>460</v>
      </c>
      <c r="E352" s="381"/>
      <c r="F352" s="715"/>
      <c r="G352" s="261"/>
      <c r="H352" s="261"/>
      <c r="I352" s="261"/>
      <c r="J352" s="261"/>
      <c r="K352" s="340"/>
      <c r="L352" s="34"/>
      <c r="M352" s="42"/>
      <c r="N352" s="34"/>
      <c r="O352" s="34"/>
      <c r="P352" s="397"/>
      <c r="Q352" s="397"/>
      <c r="R352" s="397"/>
      <c r="S352" s="397"/>
      <c r="T352" s="397"/>
      <c r="U352" s="397"/>
      <c r="V352" s="397"/>
      <c r="W352" s="397"/>
    </row>
    <row r="353" spans="1:23" s="398" customFormat="1" ht="12.75">
      <c r="A353" s="379"/>
      <c r="B353" s="246" t="s">
        <v>289</v>
      </c>
      <c r="C353" s="275">
        <v>610</v>
      </c>
      <c r="D353" s="328" t="s">
        <v>278</v>
      </c>
      <c r="E353" s="618">
        <v>45146.61</v>
      </c>
      <c r="F353" s="618">
        <v>45018.09</v>
      </c>
      <c r="G353" s="736">
        <v>47440</v>
      </c>
      <c r="H353" s="736">
        <v>50740</v>
      </c>
      <c r="I353" s="544">
        <v>55000</v>
      </c>
      <c r="J353" s="544">
        <v>56800</v>
      </c>
      <c r="K353" s="545">
        <v>56800</v>
      </c>
      <c r="L353" s="34"/>
      <c r="M353" s="42"/>
      <c r="N353" s="34"/>
      <c r="O353" s="34"/>
      <c r="P353" s="397"/>
      <c r="Q353" s="397"/>
      <c r="R353" s="397"/>
      <c r="S353" s="397"/>
      <c r="T353" s="397"/>
      <c r="U353" s="397"/>
      <c r="V353" s="397"/>
      <c r="W353" s="397"/>
    </row>
    <row r="354" spans="1:11" ht="12.75">
      <c r="A354" s="379"/>
      <c r="B354" s="246" t="s">
        <v>289</v>
      </c>
      <c r="C354" s="275">
        <v>620</v>
      </c>
      <c r="D354" s="328" t="s">
        <v>30</v>
      </c>
      <c r="E354" s="618">
        <v>16096.82</v>
      </c>
      <c r="F354" s="618">
        <v>16712.89</v>
      </c>
      <c r="G354" s="736">
        <v>16560</v>
      </c>
      <c r="H354" s="736">
        <v>17840</v>
      </c>
      <c r="I354" s="544">
        <v>19000</v>
      </c>
      <c r="J354" s="544">
        <v>19700</v>
      </c>
      <c r="K354" s="545">
        <v>19700</v>
      </c>
    </row>
    <row r="355" spans="1:11" ht="12.75">
      <c r="A355" s="379"/>
      <c r="B355" s="246" t="s">
        <v>289</v>
      </c>
      <c r="C355" s="259">
        <v>630</v>
      </c>
      <c r="D355" s="324" t="s">
        <v>70</v>
      </c>
      <c r="E355" s="620">
        <v>30233.85</v>
      </c>
      <c r="F355" s="620">
        <v>34205.5</v>
      </c>
      <c r="G355" s="739">
        <v>52610</v>
      </c>
      <c r="H355" s="739">
        <v>55160</v>
      </c>
      <c r="I355" s="547">
        <v>58500</v>
      </c>
      <c r="J355" s="547">
        <v>66000</v>
      </c>
      <c r="K355" s="551">
        <v>66000</v>
      </c>
    </row>
    <row r="356" spans="1:11" ht="12.75">
      <c r="A356" s="500"/>
      <c r="B356" s="246" t="s">
        <v>289</v>
      </c>
      <c r="C356" s="259">
        <v>640</v>
      </c>
      <c r="D356" s="529" t="s">
        <v>415</v>
      </c>
      <c r="E356" s="617">
        <v>0</v>
      </c>
      <c r="F356" s="623">
        <v>108.18</v>
      </c>
      <c r="G356" s="738"/>
      <c r="H356" s="738">
        <v>300</v>
      </c>
      <c r="I356" s="740">
        <v>0</v>
      </c>
      <c r="J356" s="740">
        <v>0</v>
      </c>
      <c r="K356" s="545">
        <v>0</v>
      </c>
    </row>
    <row r="357" spans="1:11" ht="12.75">
      <c r="A357" s="500"/>
      <c r="B357" s="482"/>
      <c r="C357" s="493"/>
      <c r="D357" s="501" t="s">
        <v>26</v>
      </c>
      <c r="E357" s="331">
        <f>SUM(E353:E355)</f>
        <v>91477.28</v>
      </c>
      <c r="F357" s="715">
        <f aca="true" t="shared" si="81" ref="F357:K357">SUM(F353:F356)</f>
        <v>96044.65999999999</v>
      </c>
      <c r="G357" s="261">
        <f t="shared" si="81"/>
        <v>116610</v>
      </c>
      <c r="H357" s="261">
        <f t="shared" si="81"/>
        <v>124040</v>
      </c>
      <c r="I357" s="261">
        <f t="shared" si="81"/>
        <v>132500</v>
      </c>
      <c r="J357" s="261">
        <f t="shared" si="81"/>
        <v>142500</v>
      </c>
      <c r="K357" s="261">
        <f t="shared" si="81"/>
        <v>142500</v>
      </c>
    </row>
    <row r="358" spans="1:23" ht="12.75">
      <c r="A358" s="396" t="s">
        <v>304</v>
      </c>
      <c r="B358" s="426"/>
      <c r="C358" s="270"/>
      <c r="D358" s="383" t="s">
        <v>305</v>
      </c>
      <c r="E358" s="381"/>
      <c r="F358" s="715"/>
      <c r="G358" s="261"/>
      <c r="H358" s="261"/>
      <c r="I358" s="261"/>
      <c r="J358" s="261"/>
      <c r="K358" s="340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ht="12.75">
      <c r="A359" s="379"/>
      <c r="B359" s="246" t="s">
        <v>306</v>
      </c>
      <c r="C359" s="275">
        <v>610</v>
      </c>
      <c r="D359" s="328" t="s">
        <v>278</v>
      </c>
      <c r="E359" s="618">
        <v>62644.47</v>
      </c>
      <c r="F359" s="618">
        <v>71230.53</v>
      </c>
      <c r="G359" s="736">
        <v>92018</v>
      </c>
      <c r="H359" s="736">
        <v>97278</v>
      </c>
      <c r="I359" s="544">
        <v>105500</v>
      </c>
      <c r="J359" s="544">
        <v>110500</v>
      </c>
      <c r="K359" s="545">
        <v>110500</v>
      </c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ht="12.75">
      <c r="A360" s="379"/>
      <c r="B360" s="246" t="s">
        <v>306</v>
      </c>
      <c r="C360" s="275">
        <v>620</v>
      </c>
      <c r="D360" s="328" t="s">
        <v>30</v>
      </c>
      <c r="E360" s="618">
        <v>20698.39</v>
      </c>
      <c r="F360" s="618">
        <v>24908.45</v>
      </c>
      <c r="G360" s="736">
        <v>31900</v>
      </c>
      <c r="H360" s="736">
        <v>33810</v>
      </c>
      <c r="I360" s="544">
        <v>36500</v>
      </c>
      <c r="J360" s="544">
        <v>38000</v>
      </c>
      <c r="K360" s="545">
        <v>38000</v>
      </c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ht="12.75">
      <c r="A361" s="379"/>
      <c r="B361" s="246" t="s">
        <v>306</v>
      </c>
      <c r="C361" s="275">
        <v>630</v>
      </c>
      <c r="D361" s="328" t="s">
        <v>70</v>
      </c>
      <c r="E361" s="619">
        <v>11099.71</v>
      </c>
      <c r="F361" s="619">
        <v>26167.32</v>
      </c>
      <c r="G361" s="737">
        <v>8901</v>
      </c>
      <c r="H361" s="737">
        <v>18171</v>
      </c>
      <c r="I361" s="746">
        <v>16200</v>
      </c>
      <c r="J361" s="746">
        <v>19900</v>
      </c>
      <c r="K361" s="747">
        <v>19900</v>
      </c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ht="12.75">
      <c r="A362" s="379"/>
      <c r="B362" s="246" t="s">
        <v>306</v>
      </c>
      <c r="C362" s="275">
        <v>640</v>
      </c>
      <c r="D362" s="529" t="s">
        <v>415</v>
      </c>
      <c r="E362" s="554"/>
      <c r="F362" s="623">
        <v>39.7</v>
      </c>
      <c r="G362" s="738"/>
      <c r="H362" s="738">
        <v>400</v>
      </c>
      <c r="I362" s="740">
        <v>0</v>
      </c>
      <c r="J362" s="740">
        <v>0</v>
      </c>
      <c r="K362" s="545">
        <v>0</v>
      </c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ht="12.75">
      <c r="A363" s="500"/>
      <c r="B363" s="482"/>
      <c r="C363" s="493"/>
      <c r="D363" s="501" t="s">
        <v>26</v>
      </c>
      <c r="E363" s="331">
        <f aca="true" t="shared" si="82" ref="E363:K363">SUM(E359:E362)</f>
        <v>94442.57</v>
      </c>
      <c r="F363" s="715">
        <f t="shared" si="82"/>
        <v>122345.99999999999</v>
      </c>
      <c r="G363" s="261">
        <f t="shared" si="82"/>
        <v>132819</v>
      </c>
      <c r="H363" s="261">
        <f t="shared" si="82"/>
        <v>149659</v>
      </c>
      <c r="I363" s="261">
        <f t="shared" si="82"/>
        <v>158200</v>
      </c>
      <c r="J363" s="261">
        <f t="shared" si="82"/>
        <v>168400</v>
      </c>
      <c r="K363" s="261">
        <f t="shared" si="82"/>
        <v>168400</v>
      </c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ht="12.75">
      <c r="A364" s="418" t="s">
        <v>180</v>
      </c>
      <c r="B364" s="430"/>
      <c r="C364" s="431"/>
      <c r="D364" s="432" t="s">
        <v>181</v>
      </c>
      <c r="E364" s="433"/>
      <c r="F364" s="722"/>
      <c r="G364" s="434"/>
      <c r="H364" s="434"/>
      <c r="I364" s="434"/>
      <c r="J364" s="434"/>
      <c r="K364" s="818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ht="12.75">
      <c r="A365" s="379"/>
      <c r="B365" s="376"/>
      <c r="C365" s="275"/>
      <c r="D365" s="384" t="s">
        <v>290</v>
      </c>
      <c r="E365" s="382"/>
      <c r="F365" s="708"/>
      <c r="G365" s="269"/>
      <c r="H365" s="269"/>
      <c r="I365" s="269"/>
      <c r="J365" s="269"/>
      <c r="K365" s="29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ht="12.75">
      <c r="A366" s="379"/>
      <c r="B366" s="376" t="s">
        <v>298</v>
      </c>
      <c r="C366" s="275">
        <v>640</v>
      </c>
      <c r="D366" s="385" t="s">
        <v>307</v>
      </c>
      <c r="E366" s="625">
        <v>969.2</v>
      </c>
      <c r="F366" s="625">
        <v>567.6</v>
      </c>
      <c r="G366" s="750">
        <v>1500</v>
      </c>
      <c r="H366" s="750">
        <v>1500</v>
      </c>
      <c r="I366" s="748">
        <v>1500</v>
      </c>
      <c r="J366" s="748">
        <v>1500</v>
      </c>
      <c r="K366" s="749">
        <v>1500</v>
      </c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ht="12.75">
      <c r="A367" s="379"/>
      <c r="B367" s="374" t="s">
        <v>308</v>
      </c>
      <c r="C367" s="375">
        <v>640</v>
      </c>
      <c r="D367" s="384" t="s">
        <v>309</v>
      </c>
      <c r="E367" s="621">
        <v>0</v>
      </c>
      <c r="F367" s="621">
        <v>33.2</v>
      </c>
      <c r="G367" s="819">
        <v>100</v>
      </c>
      <c r="H367" s="819">
        <v>100</v>
      </c>
      <c r="I367" s="748">
        <v>100</v>
      </c>
      <c r="J367" s="748">
        <v>100</v>
      </c>
      <c r="K367" s="749">
        <v>100</v>
      </c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ht="12.75">
      <c r="A368" s="499"/>
      <c r="B368" s="498"/>
      <c r="C368" s="497"/>
      <c r="D368" s="496" t="s">
        <v>26</v>
      </c>
      <c r="E368" s="404">
        <f aca="true" t="shared" si="83" ref="E368:K368">SUM(E366:E367)</f>
        <v>969.2</v>
      </c>
      <c r="F368" s="723">
        <f t="shared" si="83"/>
        <v>600.8000000000001</v>
      </c>
      <c r="G368" s="405">
        <f t="shared" si="83"/>
        <v>1600</v>
      </c>
      <c r="H368" s="405">
        <f t="shared" si="83"/>
        <v>1600</v>
      </c>
      <c r="I368" s="405">
        <f t="shared" si="83"/>
        <v>1600</v>
      </c>
      <c r="J368" s="405">
        <f t="shared" si="83"/>
        <v>1600</v>
      </c>
      <c r="K368" s="406">
        <f t="shared" si="83"/>
        <v>1600</v>
      </c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ht="12.75">
      <c r="A369" s="377"/>
      <c r="B369" s="373"/>
      <c r="C369" s="378"/>
      <c r="D369" s="386" t="s">
        <v>295</v>
      </c>
      <c r="E369" s="624">
        <f>E339+E345+E351+E357+E363+E368</f>
        <v>901188.4199999999</v>
      </c>
      <c r="F369" s="624">
        <f aca="true" t="shared" si="84" ref="F369:K369">F339+F345+F351+F357+F363+F368</f>
        <v>986723.9800000001</v>
      </c>
      <c r="G369" s="263">
        <f t="shared" si="84"/>
        <v>972143</v>
      </c>
      <c r="H369" s="263">
        <f t="shared" si="84"/>
        <v>1027399</v>
      </c>
      <c r="I369" s="263">
        <f t="shared" si="84"/>
        <v>1076124</v>
      </c>
      <c r="J369" s="263">
        <f t="shared" si="84"/>
        <v>1128764</v>
      </c>
      <c r="K369" s="263">
        <f t="shared" si="84"/>
        <v>1128764</v>
      </c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ht="12.75">
      <c r="A370" s="65"/>
      <c r="B370" s="69"/>
      <c r="C370" s="69"/>
      <c r="D370" s="69"/>
      <c r="E370" s="69"/>
      <c r="F370" s="806"/>
      <c r="G370" s="51"/>
      <c r="H370" s="51"/>
      <c r="I370" s="51"/>
      <c r="J370" s="51"/>
      <c r="K370" s="53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ht="12.75">
      <c r="A371" s="65"/>
      <c r="B371" s="69"/>
      <c r="C371" s="69"/>
      <c r="D371" s="69"/>
      <c r="E371" s="69"/>
      <c r="F371" s="806"/>
      <c r="G371" s="51"/>
      <c r="H371" s="51"/>
      <c r="I371" s="51"/>
      <c r="J371" s="51"/>
      <c r="K371" s="53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ht="15.75">
      <c r="A372" s="369" t="s">
        <v>344</v>
      </c>
      <c r="B372" s="57"/>
      <c r="C372" s="57"/>
      <c r="D372" s="57"/>
      <c r="E372" s="57"/>
      <c r="F372" s="734"/>
      <c r="G372" s="815"/>
      <c r="H372" s="815"/>
      <c r="I372" s="815"/>
      <c r="J372" s="815"/>
      <c r="K372" s="815"/>
      <c r="L372"/>
      <c r="M372"/>
      <c r="N372"/>
      <c r="O372"/>
      <c r="P372"/>
      <c r="Q372"/>
      <c r="R372"/>
      <c r="S372"/>
      <c r="T372"/>
      <c r="U372"/>
      <c r="V372"/>
      <c r="W372"/>
    </row>
    <row r="373" spans="2:23" ht="12.75">
      <c r="B373" s="70"/>
      <c r="C373" s="56"/>
      <c r="D373" s="56"/>
      <c r="E373" s="64"/>
      <c r="F373" s="801"/>
      <c r="G373" s="64"/>
      <c r="H373" s="64"/>
      <c r="I373" s="64"/>
      <c r="J373" s="64"/>
      <c r="K373" s="815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ht="12.75">
      <c r="A374" s="330" t="s">
        <v>325</v>
      </c>
      <c r="B374" s="83"/>
      <c r="C374" s="86"/>
      <c r="D374" s="7"/>
      <c r="E374" s="71"/>
      <c r="F374" s="62"/>
      <c r="G374" s="63"/>
      <c r="H374" s="63"/>
      <c r="I374" s="63"/>
      <c r="J374" s="63"/>
      <c r="K374" s="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ht="12.75">
      <c r="A375" s="645" t="s">
        <v>392</v>
      </c>
      <c r="B375" s="647" t="s">
        <v>16</v>
      </c>
      <c r="C375" s="647" t="s">
        <v>17</v>
      </c>
      <c r="D375" s="320" t="s">
        <v>0</v>
      </c>
      <c r="E375" s="166" t="s">
        <v>198</v>
      </c>
      <c r="F375" s="799" t="s">
        <v>198</v>
      </c>
      <c r="G375" s="289" t="s">
        <v>319</v>
      </c>
      <c r="H375" s="167" t="s">
        <v>320</v>
      </c>
      <c r="I375" s="167" t="s">
        <v>245</v>
      </c>
      <c r="J375" s="168" t="s">
        <v>245</v>
      </c>
      <c r="K375" s="168" t="s">
        <v>245</v>
      </c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ht="12.75">
      <c r="A376" s="646" t="s">
        <v>18</v>
      </c>
      <c r="B376" s="643" t="s">
        <v>19</v>
      </c>
      <c r="C376" s="643" t="s">
        <v>246</v>
      </c>
      <c r="D376" s="321"/>
      <c r="E376" s="163" t="s">
        <v>398</v>
      </c>
      <c r="F376" s="800" t="s">
        <v>417</v>
      </c>
      <c r="G376" s="813" t="s">
        <v>442</v>
      </c>
      <c r="H376" s="813" t="s">
        <v>442</v>
      </c>
      <c r="I376" s="813" t="s">
        <v>399</v>
      </c>
      <c r="J376" s="813" t="s">
        <v>416</v>
      </c>
      <c r="K376" s="813" t="s">
        <v>443</v>
      </c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ht="12.75">
      <c r="A377" s="468" t="s">
        <v>120</v>
      </c>
      <c r="B377" s="469"/>
      <c r="C377" s="414"/>
      <c r="D377" s="470" t="s">
        <v>121</v>
      </c>
      <c r="E377" s="308"/>
      <c r="F377" s="807"/>
      <c r="G377" s="416"/>
      <c r="H377" s="416"/>
      <c r="I377" s="416"/>
      <c r="J377" s="416"/>
      <c r="K377" s="41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ht="12.75">
      <c r="A378" s="292" t="s">
        <v>310</v>
      </c>
      <c r="B378" s="435"/>
      <c r="C378" s="436"/>
      <c r="D378" s="323" t="s">
        <v>311</v>
      </c>
      <c r="E378" s="343"/>
      <c r="F378" s="716"/>
      <c r="G378" s="335"/>
      <c r="H378" s="335"/>
      <c r="I378" s="335"/>
      <c r="J378" s="335"/>
      <c r="K378" s="341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ht="12.75">
      <c r="A379" s="445"/>
      <c r="B379" s="435" t="s">
        <v>312</v>
      </c>
      <c r="C379" s="436">
        <v>610</v>
      </c>
      <c r="D379" s="446" t="s">
        <v>34</v>
      </c>
      <c r="E379" s="630">
        <v>257964.89</v>
      </c>
      <c r="F379" s="724">
        <v>258407.84</v>
      </c>
      <c r="G379" s="795">
        <v>270000</v>
      </c>
      <c r="H379" s="796">
        <v>271900</v>
      </c>
      <c r="I379" s="796">
        <v>272000</v>
      </c>
      <c r="J379" s="796">
        <v>280000</v>
      </c>
      <c r="K379" s="797">
        <v>290000</v>
      </c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ht="12.75">
      <c r="A380" s="445"/>
      <c r="B380" s="435" t="s">
        <v>312</v>
      </c>
      <c r="C380" s="436">
        <v>620</v>
      </c>
      <c r="D380" s="446" t="s">
        <v>30</v>
      </c>
      <c r="E380" s="631">
        <v>94103.58</v>
      </c>
      <c r="F380" s="725">
        <v>98218.25</v>
      </c>
      <c r="G380" s="628">
        <v>96000</v>
      </c>
      <c r="H380" s="437">
        <v>99500</v>
      </c>
      <c r="I380" s="437">
        <v>100000</v>
      </c>
      <c r="J380" s="626">
        <v>100000</v>
      </c>
      <c r="K380" s="627">
        <v>102000</v>
      </c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ht="12.75">
      <c r="A381" s="445"/>
      <c r="B381" s="435" t="s">
        <v>312</v>
      </c>
      <c r="C381" s="436">
        <v>630</v>
      </c>
      <c r="D381" s="446" t="s">
        <v>70</v>
      </c>
      <c r="E381" s="629">
        <v>34272.11</v>
      </c>
      <c r="F381" s="558">
        <v>41201.86</v>
      </c>
      <c r="G381" s="626">
        <v>22600</v>
      </c>
      <c r="H381" s="437">
        <v>34400</v>
      </c>
      <c r="I381" s="437">
        <v>37000</v>
      </c>
      <c r="J381" s="626">
        <v>41000</v>
      </c>
      <c r="K381" s="627">
        <v>44000</v>
      </c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ht="12.75">
      <c r="A382" s="447"/>
      <c r="B382" s="439" t="s">
        <v>312</v>
      </c>
      <c r="C382" s="438">
        <v>640</v>
      </c>
      <c r="D382" s="529" t="s">
        <v>415</v>
      </c>
      <c r="E382" s="558">
        <v>553.45</v>
      </c>
      <c r="F382" s="558">
        <v>2020.86</v>
      </c>
      <c r="G382" s="626"/>
      <c r="H382" s="437">
        <v>1100</v>
      </c>
      <c r="I382" s="632"/>
      <c r="J382" s="626"/>
      <c r="K382" s="627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ht="12.75">
      <c r="A383" s="471"/>
      <c r="B383" s="473"/>
      <c r="C383" s="472"/>
      <c r="D383" s="474" t="s">
        <v>26</v>
      </c>
      <c r="E383" s="443">
        <f aca="true" t="shared" si="85" ref="E383:K383">SUM(E379:E382)</f>
        <v>386894.03</v>
      </c>
      <c r="F383" s="440">
        <f t="shared" si="85"/>
        <v>399848.80999999994</v>
      </c>
      <c r="G383" s="441">
        <f t="shared" si="85"/>
        <v>388600</v>
      </c>
      <c r="H383" s="441">
        <f t="shared" si="85"/>
        <v>406900</v>
      </c>
      <c r="I383" s="441">
        <f t="shared" si="85"/>
        <v>409000</v>
      </c>
      <c r="J383" s="441">
        <f t="shared" si="85"/>
        <v>421000</v>
      </c>
      <c r="K383" s="441">
        <f t="shared" si="85"/>
        <v>436000</v>
      </c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ht="12.75">
      <c r="A384" s="58"/>
      <c r="B384" s="72"/>
      <c r="C384" s="58"/>
      <c r="D384" s="58"/>
      <c r="E384" s="50"/>
      <c r="F384" s="808"/>
      <c r="G384" s="50"/>
      <c r="H384" s="50"/>
      <c r="I384" s="50"/>
      <c r="J384" s="50"/>
      <c r="K384" s="50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ht="12.75">
      <c r="A385" s="58"/>
      <c r="B385" s="72"/>
      <c r="C385" s="58"/>
      <c r="D385" s="58"/>
      <c r="E385" s="50"/>
      <c r="F385" s="808"/>
      <c r="G385" s="50"/>
      <c r="H385" s="50"/>
      <c r="I385" s="50"/>
      <c r="J385" s="50"/>
      <c r="K385" s="50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ht="15.75">
      <c r="A386" s="369" t="s">
        <v>345</v>
      </c>
      <c r="B386" s="70"/>
      <c r="C386" s="56"/>
      <c r="D386" s="56"/>
      <c r="E386" s="70"/>
      <c r="F386" s="801"/>
      <c r="G386" s="64"/>
      <c r="H386" s="64"/>
      <c r="I386" s="64"/>
      <c r="J386" s="64"/>
      <c r="K386" s="815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ht="12.75">
      <c r="A387" s="73"/>
      <c r="B387" s="74"/>
      <c r="C387" s="57"/>
      <c r="D387" s="57"/>
      <c r="E387" s="74"/>
      <c r="F387" s="734"/>
      <c r="G387" s="815"/>
      <c r="H387" s="815"/>
      <c r="I387" s="815"/>
      <c r="J387" s="815"/>
      <c r="K387" s="815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ht="12.75">
      <c r="A388" s="330" t="s">
        <v>325</v>
      </c>
      <c r="B388" s="83"/>
      <c r="C388" s="86"/>
      <c r="D388" s="7"/>
      <c r="E388" s="71"/>
      <c r="F388" s="62"/>
      <c r="G388" s="63"/>
      <c r="H388" s="63"/>
      <c r="I388" s="63"/>
      <c r="J388" s="63"/>
      <c r="K388" s="4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ht="12.75">
      <c r="A389" s="645" t="s">
        <v>392</v>
      </c>
      <c r="B389" s="647" t="s">
        <v>16</v>
      </c>
      <c r="C389" s="647" t="s">
        <v>17</v>
      </c>
      <c r="D389" s="320" t="s">
        <v>0</v>
      </c>
      <c r="E389" s="166" t="s">
        <v>198</v>
      </c>
      <c r="F389" s="799" t="s">
        <v>198</v>
      </c>
      <c r="G389" s="289" t="s">
        <v>319</v>
      </c>
      <c r="H389" s="167" t="s">
        <v>320</v>
      </c>
      <c r="I389" s="167" t="s">
        <v>245</v>
      </c>
      <c r="J389" s="168" t="s">
        <v>245</v>
      </c>
      <c r="K389" s="168" t="s">
        <v>245</v>
      </c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ht="12.75">
      <c r="A390" s="646" t="s">
        <v>18</v>
      </c>
      <c r="B390" s="643" t="s">
        <v>19</v>
      </c>
      <c r="C390" s="643" t="s">
        <v>246</v>
      </c>
      <c r="D390" s="321"/>
      <c r="E390" s="163" t="s">
        <v>398</v>
      </c>
      <c r="F390" s="800" t="s">
        <v>417</v>
      </c>
      <c r="G390" s="813" t="s">
        <v>442</v>
      </c>
      <c r="H390" s="813" t="s">
        <v>442</v>
      </c>
      <c r="I390" s="813" t="s">
        <v>399</v>
      </c>
      <c r="J390" s="813" t="s">
        <v>416</v>
      </c>
      <c r="K390" s="813" t="s">
        <v>443</v>
      </c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ht="12.75">
      <c r="A391" s="468" t="s">
        <v>313</v>
      </c>
      <c r="B391" s="469"/>
      <c r="C391" s="414"/>
      <c r="D391" s="470" t="s">
        <v>305</v>
      </c>
      <c r="E391" s="727"/>
      <c r="F391" s="807"/>
      <c r="G391" s="416"/>
      <c r="H391" s="416"/>
      <c r="I391" s="416"/>
      <c r="J391" s="416"/>
      <c r="K391" s="417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ht="12.75">
      <c r="A392" s="293"/>
      <c r="B392" s="277" t="s">
        <v>314</v>
      </c>
      <c r="C392" s="259">
        <v>610</v>
      </c>
      <c r="D392" s="446" t="s">
        <v>34</v>
      </c>
      <c r="E392" s="728">
        <v>235760.96</v>
      </c>
      <c r="F392" s="726">
        <v>254551.54</v>
      </c>
      <c r="G392" s="649">
        <v>287000</v>
      </c>
      <c r="H392" s="559">
        <v>308987</v>
      </c>
      <c r="I392" s="559">
        <v>300000</v>
      </c>
      <c r="J392" s="626">
        <v>310000</v>
      </c>
      <c r="K392" s="627">
        <v>320000</v>
      </c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ht="12.75">
      <c r="A393" s="293"/>
      <c r="B393" s="277" t="s">
        <v>314</v>
      </c>
      <c r="C393" s="259">
        <v>620</v>
      </c>
      <c r="D393" s="446" t="s">
        <v>30</v>
      </c>
      <c r="E393" s="728">
        <v>101785.77</v>
      </c>
      <c r="F393" s="726">
        <v>96041.06</v>
      </c>
      <c r="G393" s="649">
        <v>96500</v>
      </c>
      <c r="H393" s="559">
        <v>105480</v>
      </c>
      <c r="I393" s="559">
        <v>100000</v>
      </c>
      <c r="J393" s="626">
        <v>105000</v>
      </c>
      <c r="K393" s="627">
        <v>110000</v>
      </c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ht="12.75">
      <c r="A394" s="293"/>
      <c r="B394" s="277" t="s">
        <v>314</v>
      </c>
      <c r="C394" s="259">
        <v>630</v>
      </c>
      <c r="D394" s="324" t="s">
        <v>70</v>
      </c>
      <c r="E394" s="729">
        <v>65490.9</v>
      </c>
      <c r="F394" s="448">
        <v>71815.61</v>
      </c>
      <c r="G394" s="650">
        <v>41500</v>
      </c>
      <c r="H394" s="437">
        <v>47893</v>
      </c>
      <c r="I394" s="437">
        <v>44450</v>
      </c>
      <c r="J394" s="437">
        <v>49480</v>
      </c>
      <c r="K394" s="454">
        <v>55480</v>
      </c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ht="12.75">
      <c r="A395" s="293"/>
      <c r="B395" s="277" t="s">
        <v>314</v>
      </c>
      <c r="C395" s="259">
        <v>640</v>
      </c>
      <c r="D395" s="529" t="s">
        <v>415</v>
      </c>
      <c r="E395" s="728">
        <v>216.59</v>
      </c>
      <c r="F395" s="448">
        <v>1643.57</v>
      </c>
      <c r="G395" s="650"/>
      <c r="H395" s="437">
        <v>2307</v>
      </c>
      <c r="I395" s="437">
        <v>0</v>
      </c>
      <c r="J395" s="437">
        <v>0</v>
      </c>
      <c r="K395" s="454">
        <v>0</v>
      </c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ht="12.75">
      <c r="A396" s="478"/>
      <c r="B396" s="495"/>
      <c r="C396" s="479"/>
      <c r="D396" s="480" t="s">
        <v>26</v>
      </c>
      <c r="E396" s="730">
        <f aca="true" t="shared" si="86" ref="E396:K396">SUM(E392:E395)</f>
        <v>403254.22000000003</v>
      </c>
      <c r="F396" s="712">
        <f t="shared" si="86"/>
        <v>424051.77999999997</v>
      </c>
      <c r="G396" s="279">
        <f t="shared" si="86"/>
        <v>425000</v>
      </c>
      <c r="H396" s="279">
        <f t="shared" si="86"/>
        <v>464667</v>
      </c>
      <c r="I396" s="279">
        <f t="shared" si="86"/>
        <v>444450</v>
      </c>
      <c r="J396" s="279">
        <f t="shared" si="86"/>
        <v>464480</v>
      </c>
      <c r="K396" s="304">
        <f t="shared" si="86"/>
        <v>485480</v>
      </c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ht="12.75">
      <c r="A397" s="302" t="s">
        <v>315</v>
      </c>
      <c r="B397" s="278"/>
      <c r="C397" s="275"/>
      <c r="D397" s="325" t="s">
        <v>316</v>
      </c>
      <c r="E397" s="728"/>
      <c r="F397" s="448"/>
      <c r="G397" s="650"/>
      <c r="H397" s="437"/>
      <c r="I397" s="437"/>
      <c r="J397" s="437"/>
      <c r="K397" s="454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ht="12.75">
      <c r="A398" s="293"/>
      <c r="B398" s="277" t="s">
        <v>317</v>
      </c>
      <c r="C398" s="259">
        <v>610</v>
      </c>
      <c r="D398" s="446" t="s">
        <v>34</v>
      </c>
      <c r="E398" s="728">
        <v>43540.91</v>
      </c>
      <c r="F398" s="448">
        <v>43360.35</v>
      </c>
      <c r="G398" s="650">
        <v>44000</v>
      </c>
      <c r="H398" s="437">
        <v>48700</v>
      </c>
      <c r="I398" s="437">
        <v>50000</v>
      </c>
      <c r="J398" s="437">
        <v>50000</v>
      </c>
      <c r="K398" s="454">
        <v>50000</v>
      </c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ht="12.75">
      <c r="A399" s="293"/>
      <c r="B399" s="277" t="s">
        <v>317</v>
      </c>
      <c r="C399" s="259">
        <v>620</v>
      </c>
      <c r="D399" s="446" t="s">
        <v>30</v>
      </c>
      <c r="E399" s="558">
        <v>18419.36</v>
      </c>
      <c r="F399" s="726">
        <v>16602.28</v>
      </c>
      <c r="G399" s="559">
        <v>15500</v>
      </c>
      <c r="H399" s="559">
        <v>16900</v>
      </c>
      <c r="I399" s="559">
        <v>18000</v>
      </c>
      <c r="J399" s="559">
        <v>18000</v>
      </c>
      <c r="K399" s="560">
        <v>18000</v>
      </c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ht="12.75">
      <c r="A400" s="293"/>
      <c r="B400" s="277" t="s">
        <v>317</v>
      </c>
      <c r="C400" s="259">
        <v>630</v>
      </c>
      <c r="D400" s="324" t="s">
        <v>70</v>
      </c>
      <c r="E400" s="648">
        <v>52173.81</v>
      </c>
      <c r="F400" s="448">
        <v>43909.87</v>
      </c>
      <c r="G400" s="437">
        <v>49018</v>
      </c>
      <c r="H400" s="437">
        <v>61430</v>
      </c>
      <c r="I400" s="437">
        <v>52200</v>
      </c>
      <c r="J400" s="437">
        <v>56500</v>
      </c>
      <c r="K400" s="454">
        <v>60500</v>
      </c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ht="12.75">
      <c r="A401" s="293"/>
      <c r="B401" s="277" t="s">
        <v>317</v>
      </c>
      <c r="C401" s="259">
        <v>640</v>
      </c>
      <c r="D401" s="529" t="s">
        <v>415</v>
      </c>
      <c r="E401" s="651">
        <v>414.71</v>
      </c>
      <c r="F401" s="448">
        <v>305.47</v>
      </c>
      <c r="G401" s="437"/>
      <c r="H401" s="437">
        <v>576</v>
      </c>
      <c r="I401" s="437"/>
      <c r="J401" s="437"/>
      <c r="K401" s="454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ht="12.75">
      <c r="A402" s="488"/>
      <c r="B402" s="487"/>
      <c r="C402" s="486"/>
      <c r="D402" s="485" t="s">
        <v>26</v>
      </c>
      <c r="E402" s="452">
        <f aca="true" t="shared" si="87" ref="E402:K402">SUM(E398:E401)</f>
        <v>114548.79000000001</v>
      </c>
      <c r="F402" s="721">
        <f t="shared" si="87"/>
        <v>104177.97</v>
      </c>
      <c r="G402" s="449">
        <f t="shared" si="87"/>
        <v>108518</v>
      </c>
      <c r="H402" s="428">
        <f t="shared" si="87"/>
        <v>127606</v>
      </c>
      <c r="I402" s="428">
        <f t="shared" si="87"/>
        <v>120200</v>
      </c>
      <c r="J402" s="428">
        <f t="shared" si="87"/>
        <v>124500</v>
      </c>
      <c r="K402" s="455">
        <f t="shared" si="87"/>
        <v>128500</v>
      </c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ht="12.75">
      <c r="A403" s="471"/>
      <c r="B403" s="473"/>
      <c r="C403" s="472"/>
      <c r="D403" s="474" t="s">
        <v>318</v>
      </c>
      <c r="E403" s="453">
        <f aca="true" t="shared" si="88" ref="E403:K403">E402+E396</f>
        <v>517803.01</v>
      </c>
      <c r="F403" s="624">
        <f t="shared" si="88"/>
        <v>528229.75</v>
      </c>
      <c r="G403" s="450">
        <f t="shared" si="88"/>
        <v>533518</v>
      </c>
      <c r="H403" s="263">
        <f t="shared" si="88"/>
        <v>592273</v>
      </c>
      <c r="I403" s="263">
        <f t="shared" si="88"/>
        <v>564650</v>
      </c>
      <c r="J403" s="450">
        <f t="shared" si="88"/>
        <v>588980</v>
      </c>
      <c r="K403" s="451">
        <f t="shared" si="88"/>
        <v>613980</v>
      </c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ht="12.75">
      <c r="A404" s="75"/>
      <c r="B404" s="76"/>
      <c r="C404" s="75"/>
      <c r="D404" s="75"/>
      <c r="E404" s="77"/>
      <c r="F404" s="62"/>
      <c r="G404" s="77"/>
      <c r="H404" s="63"/>
      <c r="I404" s="63"/>
      <c r="J404" s="77"/>
      <c r="K404" s="77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11" ht="12.75">
      <c r="A405" s="75"/>
      <c r="B405" s="76"/>
      <c r="C405" s="75"/>
      <c r="D405" s="75"/>
      <c r="E405" s="77"/>
      <c r="F405" s="62"/>
      <c r="G405" s="77"/>
      <c r="H405" s="63"/>
      <c r="I405" s="63"/>
      <c r="J405" s="77"/>
      <c r="K405" s="77"/>
    </row>
    <row r="406" spans="1:23" ht="15.75">
      <c r="A406" s="369" t="s">
        <v>346</v>
      </c>
      <c r="B406" s="56"/>
      <c r="C406" s="56"/>
      <c r="D406" s="56"/>
      <c r="E406" s="56"/>
      <c r="F406" s="801"/>
      <c r="G406" s="64"/>
      <c r="H406" s="64"/>
      <c r="I406" s="64"/>
      <c r="J406" s="815"/>
      <c r="K406" s="815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ht="12.75">
      <c r="A407" s="78"/>
      <c r="B407" s="57"/>
      <c r="C407" s="57"/>
      <c r="D407" s="57"/>
      <c r="E407" s="57"/>
      <c r="F407" s="734"/>
      <c r="G407" s="815"/>
      <c r="H407" s="815"/>
      <c r="I407" s="815"/>
      <c r="J407" s="815"/>
      <c r="K407" s="815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ht="12.75">
      <c r="A408" s="54" t="s">
        <v>325</v>
      </c>
      <c r="B408" s="83"/>
      <c r="C408" s="57"/>
      <c r="D408" s="57"/>
      <c r="E408" s="57"/>
      <c r="F408" s="734"/>
      <c r="G408" s="815"/>
      <c r="H408" s="815"/>
      <c r="I408" s="815"/>
      <c r="J408" s="815"/>
      <c r="K408" s="4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ht="12.75">
      <c r="A409" s="645" t="s">
        <v>392</v>
      </c>
      <c r="B409" s="647" t="s">
        <v>16</v>
      </c>
      <c r="C409" s="647" t="s">
        <v>17</v>
      </c>
      <c r="D409" s="320" t="s">
        <v>0</v>
      </c>
      <c r="E409" s="166" t="s">
        <v>198</v>
      </c>
      <c r="F409" s="799" t="s">
        <v>198</v>
      </c>
      <c r="G409" s="289" t="s">
        <v>319</v>
      </c>
      <c r="H409" s="167" t="s">
        <v>320</v>
      </c>
      <c r="I409" s="167" t="s">
        <v>245</v>
      </c>
      <c r="J409" s="168" t="s">
        <v>245</v>
      </c>
      <c r="K409" s="168" t="s">
        <v>245</v>
      </c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ht="12.75">
      <c r="A410" s="646" t="s">
        <v>18</v>
      </c>
      <c r="B410" s="643" t="s">
        <v>19</v>
      </c>
      <c r="C410" s="643" t="s">
        <v>246</v>
      </c>
      <c r="D410" s="321"/>
      <c r="E410" s="163" t="s">
        <v>398</v>
      </c>
      <c r="F410" s="800" t="s">
        <v>417</v>
      </c>
      <c r="G410" s="813" t="s">
        <v>442</v>
      </c>
      <c r="H410" s="813" t="s">
        <v>442</v>
      </c>
      <c r="I410" s="813" t="s">
        <v>399</v>
      </c>
      <c r="J410" s="813" t="s">
        <v>416</v>
      </c>
      <c r="K410" s="813" t="s">
        <v>443</v>
      </c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ht="12.75">
      <c r="A411" s="534" t="s">
        <v>182</v>
      </c>
      <c r="B411" s="393" t="s">
        <v>208</v>
      </c>
      <c r="C411" s="393">
        <v>610</v>
      </c>
      <c r="D411" s="535" t="s">
        <v>34</v>
      </c>
      <c r="E411" s="556">
        <v>429510.46</v>
      </c>
      <c r="F411" s="556">
        <v>457279</v>
      </c>
      <c r="G411" s="557">
        <v>445458</v>
      </c>
      <c r="H411" s="557">
        <v>477945</v>
      </c>
      <c r="I411" s="557">
        <v>520995</v>
      </c>
      <c r="J411" s="557">
        <v>520995</v>
      </c>
      <c r="K411" s="555">
        <v>520995</v>
      </c>
      <c r="L411"/>
      <c r="M411"/>
      <c r="N411"/>
      <c r="O411"/>
      <c r="P411"/>
      <c r="Q411"/>
      <c r="R411"/>
      <c r="S411"/>
      <c r="T411"/>
      <c r="U411"/>
      <c r="V411"/>
      <c r="W411"/>
    </row>
    <row r="412" spans="1:11" ht="12.75">
      <c r="A412" s="445" t="s">
        <v>182</v>
      </c>
      <c r="B412" s="259" t="s">
        <v>208</v>
      </c>
      <c r="C412" s="259">
        <v>620</v>
      </c>
      <c r="D412" s="446" t="s">
        <v>30</v>
      </c>
      <c r="E412" s="603">
        <v>169106.31</v>
      </c>
      <c r="F412" s="603">
        <v>171191.36</v>
      </c>
      <c r="G412" s="601">
        <v>167706</v>
      </c>
      <c r="H412" s="601">
        <v>179505</v>
      </c>
      <c r="I412" s="601">
        <v>194331</v>
      </c>
      <c r="J412" s="601">
        <v>194331</v>
      </c>
      <c r="K412" s="602">
        <v>194331</v>
      </c>
    </row>
    <row r="413" spans="1:11" ht="12.75">
      <c r="A413" s="445" t="s">
        <v>182</v>
      </c>
      <c r="B413" s="259" t="s">
        <v>208</v>
      </c>
      <c r="C413" s="259">
        <v>630</v>
      </c>
      <c r="D413" s="324" t="s">
        <v>70</v>
      </c>
      <c r="E413" s="604">
        <v>194452.24</v>
      </c>
      <c r="F413" s="604">
        <v>198117.31</v>
      </c>
      <c r="G413" s="605">
        <v>193122</v>
      </c>
      <c r="H413" s="605">
        <v>212387</v>
      </c>
      <c r="I413" s="605">
        <v>181912</v>
      </c>
      <c r="J413" s="605">
        <v>181912</v>
      </c>
      <c r="K413" s="606">
        <v>181912</v>
      </c>
    </row>
    <row r="414" spans="1:23" ht="12.75">
      <c r="A414" s="447" t="s">
        <v>182</v>
      </c>
      <c r="B414" s="389" t="s">
        <v>208</v>
      </c>
      <c r="C414" s="389">
        <v>640</v>
      </c>
      <c r="D414" s="529" t="s">
        <v>415</v>
      </c>
      <c r="E414" s="598">
        <v>1502.83</v>
      </c>
      <c r="F414" s="598">
        <v>1630.96</v>
      </c>
      <c r="G414" s="599">
        <v>0</v>
      </c>
      <c r="H414" s="599">
        <v>4000</v>
      </c>
      <c r="I414" s="599">
        <v>0</v>
      </c>
      <c r="J414" s="599">
        <v>0</v>
      </c>
      <c r="K414" s="600">
        <v>0</v>
      </c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ht="12.75">
      <c r="A415" s="461"/>
      <c r="B415" s="373"/>
      <c r="C415" s="373"/>
      <c r="D415" s="476" t="s">
        <v>218</v>
      </c>
      <c r="E415" s="443">
        <f aca="true" t="shared" si="89" ref="E415:K415">SUM(E411:E414)</f>
        <v>794571.84</v>
      </c>
      <c r="F415" s="733">
        <f t="shared" si="89"/>
        <v>828218.6299999999</v>
      </c>
      <c r="G415" s="459">
        <f t="shared" si="89"/>
        <v>806286</v>
      </c>
      <c r="H415" s="459">
        <f t="shared" si="89"/>
        <v>873837</v>
      </c>
      <c r="I415" s="459">
        <f t="shared" si="89"/>
        <v>897238</v>
      </c>
      <c r="J415" s="459">
        <f t="shared" si="89"/>
        <v>897238</v>
      </c>
      <c r="K415" s="460">
        <f t="shared" si="89"/>
        <v>897238</v>
      </c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ht="12.75">
      <c r="A416" s="57"/>
      <c r="B416" s="57"/>
      <c r="C416" s="57"/>
      <c r="D416" s="57"/>
      <c r="E416" s="57"/>
      <c r="F416" s="734"/>
      <c r="G416" s="815"/>
      <c r="H416" s="815"/>
      <c r="I416" s="815"/>
      <c r="J416" s="815"/>
      <c r="K416" s="815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2:23" ht="12.75"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ht="12.75">
      <c r="A418" s="456" t="s">
        <v>324</v>
      </c>
      <c r="B418" s="93"/>
      <c r="C418" s="93"/>
      <c r="D418" s="93"/>
      <c r="E418" s="87"/>
      <c r="K418" s="4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ht="12.75">
      <c r="A419" s="242"/>
      <c r="B419" s="395"/>
      <c r="C419" s="395"/>
      <c r="D419" s="536" t="s">
        <v>321</v>
      </c>
      <c r="E419" s="254">
        <f aca="true" t="shared" si="90" ref="E419:K419">E280</f>
        <v>2940475.0699999994</v>
      </c>
      <c r="F419" s="696">
        <f t="shared" si="90"/>
        <v>3091458.0100000007</v>
      </c>
      <c r="G419" s="243">
        <f t="shared" si="90"/>
        <v>3359834.75</v>
      </c>
      <c r="H419" s="243">
        <f t="shared" si="90"/>
        <v>3612950</v>
      </c>
      <c r="I419" s="243">
        <f t="shared" si="90"/>
        <v>3581325.7</v>
      </c>
      <c r="J419" s="243">
        <f t="shared" si="90"/>
        <v>3684649.7</v>
      </c>
      <c r="K419" s="244">
        <f t="shared" si="90"/>
        <v>3734149.7</v>
      </c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ht="12.75">
      <c r="A420" s="245"/>
      <c r="B420" s="275"/>
      <c r="C420" s="275"/>
      <c r="D420" s="462" t="s">
        <v>322</v>
      </c>
      <c r="E420" s="247">
        <f aca="true" t="shared" si="91" ref="E420:K420">E319+E369+E383+E403+E415</f>
        <v>3774754.87</v>
      </c>
      <c r="F420" s="247">
        <f t="shared" si="91"/>
        <v>3950435.4</v>
      </c>
      <c r="G420" s="248">
        <f t="shared" si="91"/>
        <v>3888054</v>
      </c>
      <c r="H420" s="248">
        <f t="shared" si="91"/>
        <v>4210026</v>
      </c>
      <c r="I420" s="248">
        <f t="shared" si="91"/>
        <v>4252406</v>
      </c>
      <c r="J420" s="248">
        <f t="shared" si="91"/>
        <v>4268346</v>
      </c>
      <c r="K420" s="248">
        <f t="shared" si="91"/>
        <v>4308346</v>
      </c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ht="12.75">
      <c r="A421" s="370"/>
      <c r="B421" s="373"/>
      <c r="C421" s="373"/>
      <c r="D421" s="475" t="s">
        <v>218</v>
      </c>
      <c r="E421" s="440">
        <f aca="true" t="shared" si="92" ref="E421:K421">SUM(E419:E420)</f>
        <v>6715229.9399999995</v>
      </c>
      <c r="F421" s="440">
        <f>SUM(F419:F420)</f>
        <v>7041893.41</v>
      </c>
      <c r="G421" s="441">
        <f t="shared" si="92"/>
        <v>7247888.75</v>
      </c>
      <c r="H421" s="441">
        <f t="shared" si="92"/>
        <v>7822976</v>
      </c>
      <c r="I421" s="441">
        <f t="shared" si="92"/>
        <v>7833731.7</v>
      </c>
      <c r="J421" s="441">
        <f t="shared" si="92"/>
        <v>7952995.7</v>
      </c>
      <c r="K421" s="442">
        <f t="shared" si="92"/>
        <v>8042495.7</v>
      </c>
      <c r="L421"/>
      <c r="M421"/>
      <c r="N421"/>
      <c r="O421"/>
      <c r="P421"/>
      <c r="Q421"/>
      <c r="R421"/>
      <c r="S421"/>
      <c r="T421"/>
      <c r="U421"/>
      <c r="V421"/>
      <c r="W421"/>
    </row>
    <row r="422" spans="12:23" ht="12.75">
      <c r="L422"/>
      <c r="M422"/>
      <c r="N422" s="798"/>
      <c r="O422"/>
      <c r="P422"/>
      <c r="Q422"/>
      <c r="R422"/>
      <c r="S422"/>
      <c r="T422"/>
      <c r="U422"/>
      <c r="V422"/>
      <c r="W422"/>
    </row>
    <row r="423" spans="12:23" ht="12.75"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ht="12.75">
      <c r="A424" s="79" t="s">
        <v>327</v>
      </c>
      <c r="B424" s="80"/>
      <c r="C424" s="81"/>
      <c r="D424" s="82"/>
      <c r="E424" s="87"/>
      <c r="K424" s="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ht="12.75">
      <c r="A425" s="645" t="s">
        <v>392</v>
      </c>
      <c r="B425" s="647" t="s">
        <v>16</v>
      </c>
      <c r="C425" s="647" t="s">
        <v>17</v>
      </c>
      <c r="D425" s="320" t="s">
        <v>0</v>
      </c>
      <c r="E425" s="166" t="s">
        <v>198</v>
      </c>
      <c r="F425" s="799" t="s">
        <v>198</v>
      </c>
      <c r="G425" s="289" t="s">
        <v>319</v>
      </c>
      <c r="H425" s="167" t="s">
        <v>320</v>
      </c>
      <c r="I425" s="167" t="s">
        <v>245</v>
      </c>
      <c r="J425" s="167" t="s">
        <v>245</v>
      </c>
      <c r="K425" s="778" t="s">
        <v>245</v>
      </c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ht="12.75">
      <c r="A426" s="646" t="s">
        <v>18</v>
      </c>
      <c r="B426" s="643" t="s">
        <v>19</v>
      </c>
      <c r="C426" s="643" t="s">
        <v>246</v>
      </c>
      <c r="D426" s="321"/>
      <c r="E426" s="163" t="s">
        <v>398</v>
      </c>
      <c r="F426" s="800" t="s">
        <v>417</v>
      </c>
      <c r="G426" s="813" t="s">
        <v>442</v>
      </c>
      <c r="H426" s="813" t="s">
        <v>442</v>
      </c>
      <c r="I426" s="813" t="s">
        <v>399</v>
      </c>
      <c r="J426" s="813" t="s">
        <v>416</v>
      </c>
      <c r="K426" s="820" t="s">
        <v>443</v>
      </c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ht="12.75">
      <c r="A427" s="290" t="s">
        <v>20</v>
      </c>
      <c r="B427" s="285"/>
      <c r="C427" s="285"/>
      <c r="D427" s="773" t="s">
        <v>21</v>
      </c>
      <c r="E427" s="309">
        <f aca="true" t="shared" si="93" ref="E427:K427">E430</f>
        <v>0</v>
      </c>
      <c r="F427" s="309">
        <f t="shared" si="93"/>
        <v>13182</v>
      </c>
      <c r="G427" s="286">
        <f t="shared" si="93"/>
        <v>32100</v>
      </c>
      <c r="H427" s="287">
        <f t="shared" si="93"/>
        <v>29900</v>
      </c>
      <c r="I427" s="287">
        <f t="shared" si="93"/>
        <v>14600</v>
      </c>
      <c r="J427" s="287">
        <f t="shared" si="93"/>
        <v>0</v>
      </c>
      <c r="K427" s="291">
        <f t="shared" si="93"/>
        <v>0</v>
      </c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ht="12.75">
      <c r="A428" s="292" t="s">
        <v>221</v>
      </c>
      <c r="B428" s="259"/>
      <c r="C428" s="259"/>
      <c r="D428" s="732" t="s">
        <v>222</v>
      </c>
      <c r="E428" s="247"/>
      <c r="F428" s="310"/>
      <c r="G428" s="248"/>
      <c r="H428" s="248"/>
      <c r="I428" s="248"/>
      <c r="J428" s="248"/>
      <c r="K428" s="249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ht="12.75">
      <c r="A429" s="293"/>
      <c r="B429" s="259" t="s">
        <v>31</v>
      </c>
      <c r="C429" s="259">
        <v>710</v>
      </c>
      <c r="D429" s="484" t="s">
        <v>328</v>
      </c>
      <c r="E429" s="756"/>
      <c r="F429" s="310">
        <v>13182</v>
      </c>
      <c r="G429" s="248">
        <v>32100</v>
      </c>
      <c r="H429" s="248">
        <v>29900</v>
      </c>
      <c r="I429" s="248">
        <v>14600</v>
      </c>
      <c r="J429" s="248">
        <v>0</v>
      </c>
      <c r="K429" s="249">
        <v>0</v>
      </c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ht="12.75">
      <c r="A430" s="481"/>
      <c r="B430" s="494"/>
      <c r="C430" s="482"/>
      <c r="D430" s="482" t="s">
        <v>26</v>
      </c>
      <c r="E430" s="772"/>
      <c r="F430" s="310">
        <f aca="true" t="shared" si="94" ref="F430:K430">SUM(F429:F429)</f>
        <v>13182</v>
      </c>
      <c r="G430" s="248">
        <f t="shared" si="94"/>
        <v>32100</v>
      </c>
      <c r="H430" s="248">
        <f t="shared" si="94"/>
        <v>29900</v>
      </c>
      <c r="I430" s="248">
        <f t="shared" si="94"/>
        <v>14600</v>
      </c>
      <c r="J430" s="248">
        <f t="shared" si="94"/>
        <v>0</v>
      </c>
      <c r="K430" s="249">
        <f t="shared" si="94"/>
        <v>0</v>
      </c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ht="12.75">
      <c r="A431" s="296" t="s">
        <v>53</v>
      </c>
      <c r="B431" s="272"/>
      <c r="C431" s="272"/>
      <c r="D431" s="735" t="s">
        <v>54</v>
      </c>
      <c r="E431" s="709">
        <f aca="true" t="shared" si="95" ref="E431:K431">E434+E437</f>
        <v>119394.6</v>
      </c>
      <c r="F431" s="709">
        <f t="shared" si="95"/>
        <v>47807</v>
      </c>
      <c r="G431" s="274">
        <f t="shared" si="95"/>
        <v>15000</v>
      </c>
      <c r="H431" s="274">
        <f t="shared" si="95"/>
        <v>37000</v>
      </c>
      <c r="I431" s="274">
        <f t="shared" si="95"/>
        <v>5000</v>
      </c>
      <c r="J431" s="274">
        <f t="shared" si="95"/>
        <v>25000</v>
      </c>
      <c r="K431" s="274">
        <f t="shared" si="95"/>
        <v>10000</v>
      </c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ht="12.75">
      <c r="A432" s="596" t="s">
        <v>194</v>
      </c>
      <c r="B432" s="259"/>
      <c r="C432" s="259"/>
      <c r="D432" s="732" t="s">
        <v>195</v>
      </c>
      <c r="E432" s="707"/>
      <c r="F432" s="311"/>
      <c r="G432" s="268"/>
      <c r="H432" s="268"/>
      <c r="I432" s="268"/>
      <c r="J432" s="268"/>
      <c r="K432" s="294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ht="12.75">
      <c r="A433" s="293"/>
      <c r="B433" s="259" t="s">
        <v>31</v>
      </c>
      <c r="C433" s="259">
        <v>710</v>
      </c>
      <c r="D433" s="259" t="s">
        <v>329</v>
      </c>
      <c r="E433" s="765">
        <v>10000</v>
      </c>
      <c r="F433" s="765">
        <v>7800</v>
      </c>
      <c r="G433" s="268">
        <v>10000</v>
      </c>
      <c r="H433" s="268">
        <v>10000</v>
      </c>
      <c r="I433" s="268"/>
      <c r="J433" s="268">
        <v>15000</v>
      </c>
      <c r="K433" s="294">
        <v>0</v>
      </c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ht="12.75">
      <c r="A434" s="481"/>
      <c r="B434" s="494"/>
      <c r="C434" s="482"/>
      <c r="D434" s="380" t="s">
        <v>26</v>
      </c>
      <c r="E434" s="707">
        <f aca="true" t="shared" si="96" ref="E434:K434">SUM(E433)</f>
        <v>10000</v>
      </c>
      <c r="F434" s="311">
        <f t="shared" si="96"/>
        <v>7800</v>
      </c>
      <c r="G434" s="268">
        <f t="shared" si="96"/>
        <v>10000</v>
      </c>
      <c r="H434" s="268">
        <f t="shared" si="96"/>
        <v>10000</v>
      </c>
      <c r="I434" s="268">
        <f t="shared" si="96"/>
        <v>0</v>
      </c>
      <c r="J434" s="268">
        <f t="shared" si="96"/>
        <v>15000</v>
      </c>
      <c r="K434" s="294">
        <f t="shared" si="96"/>
        <v>0</v>
      </c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ht="12.75">
      <c r="A435" s="292" t="s">
        <v>65</v>
      </c>
      <c r="B435" s="259"/>
      <c r="C435" s="259"/>
      <c r="D435" s="260" t="s">
        <v>66</v>
      </c>
      <c r="E435" s="770"/>
      <c r="F435" s="793"/>
      <c r="G435" s="269"/>
      <c r="H435" s="269"/>
      <c r="I435" s="269"/>
      <c r="J435" s="269"/>
      <c r="K435" s="29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ht="12.75">
      <c r="A436" s="293"/>
      <c r="B436" s="271" t="s">
        <v>31</v>
      </c>
      <c r="C436" s="271">
        <v>710</v>
      </c>
      <c r="D436" s="271" t="s">
        <v>330</v>
      </c>
      <c r="E436" s="765">
        <v>109394.6</v>
      </c>
      <c r="F436" s="809">
        <v>40007</v>
      </c>
      <c r="G436" s="268">
        <v>5000</v>
      </c>
      <c r="H436" s="268">
        <v>27000</v>
      </c>
      <c r="I436" s="268">
        <v>5000</v>
      </c>
      <c r="J436" s="268">
        <v>10000</v>
      </c>
      <c r="K436" s="294">
        <v>10000</v>
      </c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ht="12.75">
      <c r="A437" s="481"/>
      <c r="B437" s="494"/>
      <c r="C437" s="482"/>
      <c r="D437" s="380" t="s">
        <v>26</v>
      </c>
      <c r="E437" s="707">
        <f aca="true" t="shared" si="97" ref="E437:K437">SUM(E436:E436)</f>
        <v>109394.6</v>
      </c>
      <c r="F437" s="311">
        <f t="shared" si="97"/>
        <v>40007</v>
      </c>
      <c r="G437" s="268">
        <f t="shared" si="97"/>
        <v>5000</v>
      </c>
      <c r="H437" s="268">
        <f t="shared" si="97"/>
        <v>27000</v>
      </c>
      <c r="I437" s="268">
        <f t="shared" si="97"/>
        <v>5000</v>
      </c>
      <c r="J437" s="268">
        <f t="shared" si="97"/>
        <v>10000</v>
      </c>
      <c r="K437" s="294">
        <f t="shared" si="97"/>
        <v>10000</v>
      </c>
      <c r="L437"/>
      <c r="M437" s="1"/>
      <c r="N437" s="1"/>
      <c r="O437"/>
      <c r="P437"/>
      <c r="Q437"/>
      <c r="R437"/>
      <c r="S437"/>
      <c r="T437"/>
      <c r="U437"/>
      <c r="V437"/>
      <c r="W437"/>
    </row>
    <row r="438" spans="1:23" ht="12.75">
      <c r="A438" s="592" t="s">
        <v>71</v>
      </c>
      <c r="B438" s="593"/>
      <c r="C438" s="594"/>
      <c r="D438" s="272" t="s">
        <v>72</v>
      </c>
      <c r="E438" s="657">
        <f aca="true" t="shared" si="98" ref="E438:K438">E441</f>
        <v>0</v>
      </c>
      <c r="F438" s="810">
        <f t="shared" si="98"/>
        <v>18000</v>
      </c>
      <c r="G438" s="273">
        <f t="shared" si="98"/>
        <v>673582</v>
      </c>
      <c r="H438" s="273">
        <f t="shared" si="98"/>
        <v>533256</v>
      </c>
      <c r="I438" s="273">
        <f t="shared" si="98"/>
        <v>438000</v>
      </c>
      <c r="J438" s="273">
        <f t="shared" si="98"/>
        <v>0</v>
      </c>
      <c r="K438" s="463">
        <f t="shared" si="98"/>
        <v>0</v>
      </c>
      <c r="L438"/>
      <c r="M438" s="1"/>
      <c r="N438" s="1"/>
      <c r="O438"/>
      <c r="P438"/>
      <c r="Q438"/>
      <c r="R438"/>
      <c r="S438"/>
      <c r="T438"/>
      <c r="U438"/>
      <c r="V438"/>
      <c r="W438"/>
    </row>
    <row r="439" spans="1:23" ht="12.75">
      <c r="A439" s="292" t="s">
        <v>92</v>
      </c>
      <c r="B439" s="259"/>
      <c r="C439" s="259"/>
      <c r="D439" s="260" t="s">
        <v>423</v>
      </c>
      <c r="E439" s="765"/>
      <c r="F439" s="765"/>
      <c r="G439" s="268"/>
      <c r="H439" s="268"/>
      <c r="I439" s="268"/>
      <c r="J439" s="268"/>
      <c r="K439" s="294"/>
      <c r="L439"/>
      <c r="M439" s="1"/>
      <c r="N439" s="1"/>
      <c r="O439"/>
      <c r="P439"/>
      <c r="Q439"/>
      <c r="R439"/>
      <c r="S439"/>
      <c r="T439"/>
      <c r="U439"/>
      <c r="V439"/>
      <c r="W439"/>
    </row>
    <row r="440" spans="1:23" ht="12.75">
      <c r="A440" s="293"/>
      <c r="B440" s="271" t="s">
        <v>31</v>
      </c>
      <c r="C440" s="271">
        <v>710</v>
      </c>
      <c r="D440" s="271" t="s">
        <v>461</v>
      </c>
      <c r="E440" s="707"/>
      <c r="F440" s="311">
        <v>18000</v>
      </c>
      <c r="G440" s="268">
        <v>673582</v>
      </c>
      <c r="H440" s="268">
        <v>533256</v>
      </c>
      <c r="I440" s="268">
        <v>438000</v>
      </c>
      <c r="J440" s="268">
        <v>0</v>
      </c>
      <c r="K440" s="294">
        <v>0</v>
      </c>
      <c r="L440"/>
      <c r="M440" s="1"/>
      <c r="N440" s="1"/>
      <c r="O440"/>
      <c r="P440"/>
      <c r="Q440"/>
      <c r="R440"/>
      <c r="S440"/>
      <c r="T440"/>
      <c r="U440"/>
      <c r="V440"/>
      <c r="W440"/>
    </row>
    <row r="441" spans="1:23" ht="12.75">
      <c r="A441" s="481"/>
      <c r="B441" s="494"/>
      <c r="C441" s="482"/>
      <c r="D441" s="380" t="s">
        <v>26</v>
      </c>
      <c r="E441" s="765"/>
      <c r="F441" s="707">
        <f aca="true" t="shared" si="99" ref="F441:K441">SUM(F440)</f>
        <v>18000</v>
      </c>
      <c r="G441" s="268">
        <f t="shared" si="99"/>
        <v>673582</v>
      </c>
      <c r="H441" s="268">
        <f t="shared" si="99"/>
        <v>533256</v>
      </c>
      <c r="I441" s="268">
        <f t="shared" si="99"/>
        <v>438000</v>
      </c>
      <c r="J441" s="268">
        <f t="shared" si="99"/>
        <v>0</v>
      </c>
      <c r="K441" s="294">
        <f t="shared" si="99"/>
        <v>0</v>
      </c>
      <c r="L441"/>
      <c r="M441" s="1"/>
      <c r="N441" s="1"/>
      <c r="O441"/>
      <c r="P441"/>
      <c r="Q441"/>
      <c r="R441"/>
      <c r="S441"/>
      <c r="T441"/>
      <c r="U441"/>
      <c r="V441"/>
      <c r="W441"/>
    </row>
    <row r="442" spans="1:23" ht="12.75">
      <c r="A442" s="296" t="s">
        <v>94</v>
      </c>
      <c r="B442" s="272"/>
      <c r="C442" s="272"/>
      <c r="D442" s="272" t="s">
        <v>95</v>
      </c>
      <c r="E442" s="265">
        <f aca="true" t="shared" si="100" ref="E442:K442">E445</f>
        <v>1195.35</v>
      </c>
      <c r="F442" s="265">
        <f t="shared" si="100"/>
        <v>8178.84</v>
      </c>
      <c r="G442" s="267">
        <f t="shared" si="100"/>
        <v>0</v>
      </c>
      <c r="H442" s="267">
        <f t="shared" si="100"/>
        <v>0</v>
      </c>
      <c r="I442" s="267">
        <f t="shared" si="100"/>
        <v>0</v>
      </c>
      <c r="J442" s="267">
        <f t="shared" si="100"/>
        <v>0</v>
      </c>
      <c r="K442" s="764">
        <f t="shared" si="100"/>
        <v>0</v>
      </c>
      <c r="L442"/>
      <c r="M442" s="1"/>
      <c r="N442" s="1"/>
      <c r="O442"/>
      <c r="P442"/>
      <c r="Q442"/>
      <c r="R442"/>
      <c r="S442"/>
      <c r="T442"/>
      <c r="U442"/>
      <c r="V442"/>
      <c r="W442"/>
    </row>
    <row r="443" spans="1:23" ht="12.75">
      <c r="A443" s="292" t="s">
        <v>99</v>
      </c>
      <c r="B443" s="259"/>
      <c r="C443" s="259"/>
      <c r="D443" s="270" t="s">
        <v>100</v>
      </c>
      <c r="E443" s="757"/>
      <c r="F443" s="310"/>
      <c r="G443" s="248"/>
      <c r="H443" s="248"/>
      <c r="I443" s="248"/>
      <c r="J443" s="248"/>
      <c r="K443" s="249"/>
      <c r="L443"/>
      <c r="M443" s="1"/>
      <c r="N443" s="1"/>
      <c r="O443"/>
      <c r="P443"/>
      <c r="Q443"/>
      <c r="R443"/>
      <c r="S443"/>
      <c r="T443"/>
      <c r="U443"/>
      <c r="V443"/>
      <c r="W443"/>
    </row>
    <row r="444" spans="1:23" ht="12.75">
      <c r="A444" s="293"/>
      <c r="B444" s="259" t="s">
        <v>101</v>
      </c>
      <c r="C444" s="259">
        <v>710</v>
      </c>
      <c r="D444" s="259" t="s">
        <v>331</v>
      </c>
      <c r="E444" s="697">
        <v>1195.35</v>
      </c>
      <c r="F444" s="310">
        <v>8178.84</v>
      </c>
      <c r="G444" s="248"/>
      <c r="H444" s="248"/>
      <c r="I444" s="248"/>
      <c r="J444" s="248"/>
      <c r="K444" s="249"/>
      <c r="L444"/>
      <c r="M444" s="1"/>
      <c r="N444" s="1"/>
      <c r="O444"/>
      <c r="P444"/>
      <c r="Q444"/>
      <c r="R444"/>
      <c r="S444"/>
      <c r="T444"/>
      <c r="U444"/>
      <c r="V444"/>
      <c r="W444"/>
    </row>
    <row r="445" spans="1:23" ht="12.75">
      <c r="A445" s="481"/>
      <c r="B445" s="494"/>
      <c r="C445" s="482"/>
      <c r="D445" s="380" t="s">
        <v>26</v>
      </c>
      <c r="E445" s="757">
        <f aca="true" t="shared" si="101" ref="E445:K445">SUM(E444)</f>
        <v>1195.35</v>
      </c>
      <c r="F445" s="310">
        <f t="shared" si="101"/>
        <v>8178.84</v>
      </c>
      <c r="G445" s="248">
        <f t="shared" si="101"/>
        <v>0</v>
      </c>
      <c r="H445" s="248">
        <f t="shared" si="101"/>
        <v>0</v>
      </c>
      <c r="I445" s="248">
        <f t="shared" si="101"/>
        <v>0</v>
      </c>
      <c r="J445" s="248">
        <f t="shared" si="101"/>
        <v>0</v>
      </c>
      <c r="K445" s="249">
        <f t="shared" si="101"/>
        <v>0</v>
      </c>
      <c r="L445"/>
      <c r="M445" s="1"/>
      <c r="N445" s="1"/>
      <c r="O445"/>
      <c r="P445"/>
      <c r="Q445"/>
      <c r="R445"/>
      <c r="S445"/>
      <c r="T445"/>
      <c r="U445"/>
      <c r="V445"/>
      <c r="W445"/>
    </row>
    <row r="446" spans="1:23" ht="12.75">
      <c r="A446" s="296" t="s">
        <v>111</v>
      </c>
      <c r="B446" s="272"/>
      <c r="C446" s="272"/>
      <c r="D446" s="272" t="s">
        <v>112</v>
      </c>
      <c r="E446" s="706">
        <f aca="true" t="shared" si="102" ref="E446:K446">E449</f>
        <v>0</v>
      </c>
      <c r="F446" s="309">
        <f t="shared" si="102"/>
        <v>213270.98</v>
      </c>
      <c r="G446" s="267">
        <f t="shared" si="102"/>
        <v>0</v>
      </c>
      <c r="H446" s="267">
        <f t="shared" si="102"/>
        <v>213000</v>
      </c>
      <c r="I446" s="267">
        <f t="shared" si="102"/>
        <v>87000</v>
      </c>
      <c r="J446" s="267">
        <f t="shared" si="102"/>
        <v>0</v>
      </c>
      <c r="K446" s="301">
        <f t="shared" si="102"/>
        <v>0</v>
      </c>
      <c r="L446"/>
      <c r="M446" s="1"/>
      <c r="N446" s="1"/>
      <c r="O446"/>
      <c r="P446"/>
      <c r="Q446"/>
      <c r="R446"/>
      <c r="S446"/>
      <c r="T446"/>
      <c r="U446"/>
      <c r="V446"/>
      <c r="W446"/>
    </row>
    <row r="447" spans="1:23" ht="12.75">
      <c r="A447" s="303" t="s">
        <v>113</v>
      </c>
      <c r="B447" s="276"/>
      <c r="C447" s="276"/>
      <c r="D447" s="276" t="s">
        <v>114</v>
      </c>
      <c r="E447" s="712"/>
      <c r="F447" s="317"/>
      <c r="G447" s="279"/>
      <c r="H447" s="279"/>
      <c r="I447" s="279"/>
      <c r="J447" s="279"/>
      <c r="K447" s="304"/>
      <c r="L447"/>
      <c r="M447" s="1"/>
      <c r="N447" s="1"/>
      <c r="O447"/>
      <c r="P447"/>
      <c r="Q447"/>
      <c r="R447"/>
      <c r="S447"/>
      <c r="T447"/>
      <c r="U447"/>
      <c r="V447"/>
      <c r="W447"/>
    </row>
    <row r="448" spans="1:23" ht="12.75">
      <c r="A448" s="293"/>
      <c r="B448" s="259" t="s">
        <v>115</v>
      </c>
      <c r="C448" s="259">
        <v>710</v>
      </c>
      <c r="D448" s="259" t="s">
        <v>424</v>
      </c>
      <c r="E448" s="247"/>
      <c r="F448" s="310">
        <v>213270.98</v>
      </c>
      <c r="G448" s="269"/>
      <c r="H448" s="248">
        <v>213000</v>
      </c>
      <c r="I448" s="248">
        <v>87000</v>
      </c>
      <c r="J448" s="248"/>
      <c r="K448" s="249"/>
      <c r="L448"/>
      <c r="M448" s="1"/>
      <c r="N448" s="1"/>
      <c r="O448"/>
      <c r="P448"/>
      <c r="Q448"/>
      <c r="R448"/>
      <c r="S448"/>
      <c r="T448"/>
      <c r="U448"/>
      <c r="V448"/>
      <c r="W448"/>
    </row>
    <row r="449" spans="1:23" ht="12.75">
      <c r="A449" s="481"/>
      <c r="B449" s="494"/>
      <c r="C449" s="482"/>
      <c r="D449" s="380" t="s">
        <v>26</v>
      </c>
      <c r="E449" s="757">
        <f>SUM(E448:E448)</f>
        <v>0</v>
      </c>
      <c r="F449" s="247">
        <f aca="true" t="shared" si="103" ref="F449:K449">SUM(F448)</f>
        <v>213270.98</v>
      </c>
      <c r="G449" s="248">
        <f t="shared" si="103"/>
        <v>0</v>
      </c>
      <c r="H449" s="248">
        <f t="shared" si="103"/>
        <v>213000</v>
      </c>
      <c r="I449" s="248">
        <f t="shared" si="103"/>
        <v>87000</v>
      </c>
      <c r="J449" s="248">
        <f t="shared" si="103"/>
        <v>0</v>
      </c>
      <c r="K449" s="249">
        <f t="shared" si="103"/>
        <v>0</v>
      </c>
      <c r="L449"/>
      <c r="M449" s="1"/>
      <c r="N449" s="1"/>
      <c r="O449"/>
      <c r="P449"/>
      <c r="Q449"/>
      <c r="R449"/>
      <c r="S449"/>
      <c r="T449"/>
      <c r="U449"/>
      <c r="V449"/>
      <c r="W449"/>
    </row>
    <row r="450" spans="1:23" ht="12.75">
      <c r="A450" s="296" t="s">
        <v>120</v>
      </c>
      <c r="B450" s="272"/>
      <c r="C450" s="272"/>
      <c r="D450" s="272" t="s">
        <v>121</v>
      </c>
      <c r="E450" s="771">
        <f>E453+E456</f>
        <v>39013.479999999996</v>
      </c>
      <c r="F450" s="771">
        <f aca="true" t="shared" si="104" ref="F450:K450">F453+F456</f>
        <v>94600.01000000001</v>
      </c>
      <c r="G450" s="821">
        <f t="shared" si="104"/>
        <v>106500</v>
      </c>
      <c r="H450" s="821">
        <f t="shared" si="104"/>
        <v>570335</v>
      </c>
      <c r="I450" s="821">
        <f t="shared" si="104"/>
        <v>0</v>
      </c>
      <c r="J450" s="821">
        <f t="shared" si="104"/>
        <v>0</v>
      </c>
      <c r="K450" s="821">
        <f t="shared" si="104"/>
        <v>0</v>
      </c>
      <c r="L450"/>
      <c r="M450" s="1"/>
      <c r="N450" s="1"/>
      <c r="O450"/>
      <c r="P450"/>
      <c r="Q450"/>
      <c r="R450"/>
      <c r="S450"/>
      <c r="T450"/>
      <c r="U450"/>
      <c r="V450"/>
      <c r="W450"/>
    </row>
    <row r="451" spans="1:23" ht="12.75">
      <c r="A451" s="293" t="s">
        <v>231</v>
      </c>
      <c r="B451" s="277"/>
      <c r="C451" s="259"/>
      <c r="D451" s="260" t="s">
        <v>232</v>
      </c>
      <c r="E451" s="770"/>
      <c r="F451" s="313"/>
      <c r="G451" s="269"/>
      <c r="H451" s="269"/>
      <c r="I451" s="269"/>
      <c r="J451" s="269"/>
      <c r="K451" s="295"/>
      <c r="L451"/>
      <c r="M451" s="1"/>
      <c r="N451" s="1"/>
      <c r="O451"/>
      <c r="P451"/>
      <c r="Q451"/>
      <c r="R451"/>
      <c r="S451"/>
      <c r="T451"/>
      <c r="U451"/>
      <c r="V451"/>
      <c r="W451"/>
    </row>
    <row r="452" spans="1:23" ht="12.75">
      <c r="A452" s="293"/>
      <c r="B452" s="259" t="s">
        <v>332</v>
      </c>
      <c r="C452" s="259">
        <v>710</v>
      </c>
      <c r="D452" s="259" t="s">
        <v>333</v>
      </c>
      <c r="E452" s="757">
        <v>13329.88</v>
      </c>
      <c r="F452" s="793">
        <v>30583.65</v>
      </c>
      <c r="G452" s="269"/>
      <c r="H452" s="269">
        <v>460000</v>
      </c>
      <c r="I452" s="269"/>
      <c r="J452" s="269"/>
      <c r="K452" s="295"/>
      <c r="L452"/>
      <c r="M452" s="1"/>
      <c r="N452" s="1"/>
      <c r="O452"/>
      <c r="P452"/>
      <c r="Q452"/>
      <c r="R452"/>
      <c r="S452"/>
      <c r="T452"/>
      <c r="U452"/>
      <c r="V452"/>
      <c r="W452"/>
    </row>
    <row r="453" spans="1:23" ht="12.75">
      <c r="A453" s="293"/>
      <c r="B453" s="277"/>
      <c r="C453" s="259"/>
      <c r="D453" s="259" t="s">
        <v>26</v>
      </c>
      <c r="E453" s="247">
        <f>SUM(E452)</f>
        <v>13329.88</v>
      </c>
      <c r="F453" s="247">
        <f aca="true" t="shared" si="105" ref="F453:K453">SUM(F452)</f>
        <v>30583.65</v>
      </c>
      <c r="G453" s="248">
        <f t="shared" si="105"/>
        <v>0</v>
      </c>
      <c r="H453" s="248">
        <f t="shared" si="105"/>
        <v>460000</v>
      </c>
      <c r="I453" s="248">
        <f t="shared" si="105"/>
        <v>0</v>
      </c>
      <c r="J453" s="248">
        <f t="shared" si="105"/>
        <v>0</v>
      </c>
      <c r="K453" s="249">
        <f t="shared" si="105"/>
        <v>0</v>
      </c>
      <c r="L453"/>
      <c r="M453" s="1"/>
      <c r="N453" s="1"/>
      <c r="O453"/>
      <c r="P453"/>
      <c r="Q453"/>
      <c r="R453"/>
      <c r="S453"/>
      <c r="T453"/>
      <c r="U453"/>
      <c r="V453"/>
      <c r="W453"/>
    </row>
    <row r="454" spans="1:23" ht="12.75">
      <c r="A454" s="293" t="s">
        <v>196</v>
      </c>
      <c r="B454" s="277"/>
      <c r="C454" s="259"/>
      <c r="D454" s="260" t="s">
        <v>223</v>
      </c>
      <c r="E454" s="766"/>
      <c r="F454" s="255"/>
      <c r="G454" s="391"/>
      <c r="H454" s="248"/>
      <c r="I454" s="248"/>
      <c r="J454" s="248"/>
      <c r="K454" s="249"/>
      <c r="L454"/>
      <c r="M454" s="1"/>
      <c r="N454" s="1"/>
      <c r="O454"/>
      <c r="P454"/>
      <c r="Q454"/>
      <c r="R454"/>
      <c r="S454"/>
      <c r="T454"/>
      <c r="U454"/>
      <c r="V454"/>
      <c r="W454"/>
    </row>
    <row r="455" spans="1:11" s="1" customFormat="1" ht="12.75">
      <c r="A455" s="293"/>
      <c r="B455" s="277" t="s">
        <v>122</v>
      </c>
      <c r="C455" s="259">
        <v>710</v>
      </c>
      <c r="D455" s="275" t="s">
        <v>334</v>
      </c>
      <c r="E455" s="247">
        <v>25683.6</v>
      </c>
      <c r="F455" s="310">
        <v>64016.36</v>
      </c>
      <c r="G455" s="248">
        <v>106500</v>
      </c>
      <c r="H455" s="248">
        <v>110335</v>
      </c>
      <c r="I455" s="248"/>
      <c r="J455" s="248"/>
      <c r="K455" s="249"/>
    </row>
    <row r="456" spans="1:11" s="1" customFormat="1" ht="12.75">
      <c r="A456" s="481"/>
      <c r="B456" s="494"/>
      <c r="C456" s="482"/>
      <c r="D456" s="380" t="s">
        <v>26</v>
      </c>
      <c r="E456" s="247">
        <f aca="true" t="shared" si="106" ref="E456:K456">SUM(E455)</f>
        <v>25683.6</v>
      </c>
      <c r="F456" s="767">
        <f t="shared" si="106"/>
        <v>64016.36</v>
      </c>
      <c r="G456" s="248">
        <f t="shared" si="106"/>
        <v>106500</v>
      </c>
      <c r="H456" s="248">
        <f t="shared" si="106"/>
        <v>110335</v>
      </c>
      <c r="I456" s="248">
        <f t="shared" si="106"/>
        <v>0</v>
      </c>
      <c r="J456" s="248">
        <f t="shared" si="106"/>
        <v>0</v>
      </c>
      <c r="K456" s="249">
        <f t="shared" si="106"/>
        <v>0</v>
      </c>
    </row>
    <row r="457" spans="1:23" ht="12.75">
      <c r="A457" s="296" t="s">
        <v>138</v>
      </c>
      <c r="B457" s="272"/>
      <c r="C457" s="272"/>
      <c r="D457" s="272" t="s">
        <v>139</v>
      </c>
      <c r="E457" s="286">
        <f aca="true" t="shared" si="107" ref="E457:K457">E460</f>
        <v>0</v>
      </c>
      <c r="F457" s="811">
        <f t="shared" si="107"/>
        <v>0</v>
      </c>
      <c r="G457" s="286">
        <f t="shared" si="107"/>
        <v>148500</v>
      </c>
      <c r="H457" s="266">
        <f t="shared" si="107"/>
        <v>153100</v>
      </c>
      <c r="I457" s="266">
        <f t="shared" si="107"/>
        <v>15000</v>
      </c>
      <c r="J457" s="266">
        <f t="shared" si="107"/>
        <v>0</v>
      </c>
      <c r="K457" s="785">
        <f t="shared" si="107"/>
        <v>0</v>
      </c>
      <c r="L457"/>
      <c r="M457" s="1"/>
      <c r="N457" s="1"/>
      <c r="O457"/>
      <c r="P457"/>
      <c r="Q457"/>
      <c r="R457"/>
      <c r="S457"/>
      <c r="T457"/>
      <c r="U457"/>
      <c r="V457"/>
      <c r="W457"/>
    </row>
    <row r="458" spans="1:23" ht="12.75">
      <c r="A458" s="292" t="s">
        <v>142</v>
      </c>
      <c r="B458" s="259"/>
      <c r="C458" s="259"/>
      <c r="D458" s="731" t="s">
        <v>215</v>
      </c>
      <c r="E458" s="767"/>
      <c r="F458" s="310"/>
      <c r="G458" s="248"/>
      <c r="H458" s="248"/>
      <c r="I458" s="248"/>
      <c r="J458" s="248"/>
      <c r="K458" s="249"/>
      <c r="L458"/>
      <c r="M458" s="1"/>
      <c r="N458" s="1"/>
      <c r="O458"/>
      <c r="P458"/>
      <c r="Q458"/>
      <c r="R458"/>
      <c r="S458"/>
      <c r="T458"/>
      <c r="U458"/>
      <c r="V458"/>
      <c r="W458"/>
    </row>
    <row r="459" spans="1:23" ht="12.75">
      <c r="A459" s="292"/>
      <c r="B459" s="259" t="s">
        <v>203</v>
      </c>
      <c r="C459" s="259">
        <v>710</v>
      </c>
      <c r="D459" s="751" t="s">
        <v>331</v>
      </c>
      <c r="E459" s="767"/>
      <c r="F459" s="767">
        <v>0</v>
      </c>
      <c r="G459" s="248">
        <v>148500</v>
      </c>
      <c r="H459" s="248">
        <v>153100</v>
      </c>
      <c r="I459" s="248">
        <v>15000</v>
      </c>
      <c r="J459" s="248">
        <v>0</v>
      </c>
      <c r="K459" s="249">
        <v>0</v>
      </c>
      <c r="L459"/>
      <c r="M459" s="1"/>
      <c r="N459" s="1"/>
      <c r="O459"/>
      <c r="P459"/>
      <c r="Q459"/>
      <c r="R459"/>
      <c r="S459"/>
      <c r="T459"/>
      <c r="U459"/>
      <c r="V459"/>
      <c r="W459"/>
    </row>
    <row r="460" spans="1:23" ht="12.75">
      <c r="A460" s="481"/>
      <c r="B460" s="493"/>
      <c r="C460" s="482"/>
      <c r="D460" s="482" t="s">
        <v>26</v>
      </c>
      <c r="E460" s="310"/>
      <c r="F460" s="247">
        <f aca="true" t="shared" si="108" ref="F460:K460">SUM(F459)</f>
        <v>0</v>
      </c>
      <c r="G460" s="248">
        <f t="shared" si="108"/>
        <v>148500</v>
      </c>
      <c r="H460" s="248">
        <f t="shared" si="108"/>
        <v>153100</v>
      </c>
      <c r="I460" s="248">
        <f t="shared" si="108"/>
        <v>15000</v>
      </c>
      <c r="J460" s="248">
        <f t="shared" si="108"/>
        <v>0</v>
      </c>
      <c r="K460" s="249">
        <f t="shared" si="108"/>
        <v>0</v>
      </c>
      <c r="L460"/>
      <c r="M460" s="1"/>
      <c r="N460" s="1"/>
      <c r="O460"/>
      <c r="P460"/>
      <c r="Q460"/>
      <c r="R460"/>
      <c r="S460"/>
      <c r="T460"/>
      <c r="U460"/>
      <c r="V460"/>
      <c r="W460"/>
    </row>
    <row r="461" spans="1:23" ht="12.75">
      <c r="A461" s="296" t="s">
        <v>150</v>
      </c>
      <c r="B461" s="272"/>
      <c r="C461" s="272"/>
      <c r="D461" s="735" t="s">
        <v>151</v>
      </c>
      <c r="E461" s="309">
        <f>E469+E479+E464+E482</f>
        <v>79274.29000000001</v>
      </c>
      <c r="F461" s="309">
        <f>F464+F469+F472+F479+F482</f>
        <v>46705.7</v>
      </c>
      <c r="G461" s="769">
        <f>G464+G469+G472+G479+G482</f>
        <v>582658</v>
      </c>
      <c r="H461" s="769">
        <f>H464+H469+H472+H479+H482</f>
        <v>669262</v>
      </c>
      <c r="I461" s="769">
        <f>I464+I469+I479+I482</f>
        <v>174058</v>
      </c>
      <c r="J461" s="769">
        <f>J464+J469+J479+J482</f>
        <v>3000</v>
      </c>
      <c r="K461" s="769">
        <f>K464+K469+K479+K482</f>
        <v>3000</v>
      </c>
      <c r="L461"/>
      <c r="M461"/>
      <c r="N461"/>
      <c r="O461"/>
      <c r="P461"/>
      <c r="Q461"/>
      <c r="R461"/>
      <c r="S461"/>
      <c r="T461"/>
      <c r="U461"/>
      <c r="V461"/>
      <c r="W461"/>
    </row>
    <row r="462" spans="1:23" ht="12.75">
      <c r="A462" s="758" t="s">
        <v>152</v>
      </c>
      <c r="B462" s="759"/>
      <c r="C462" s="759"/>
      <c r="D462" s="760" t="s">
        <v>153</v>
      </c>
      <c r="E462" s="768"/>
      <c r="F462" s="768"/>
      <c r="G462" s="762"/>
      <c r="H462" s="761"/>
      <c r="I462" s="762"/>
      <c r="J462" s="761"/>
      <c r="K462" s="763"/>
      <c r="L462"/>
      <c r="M462"/>
      <c r="N462"/>
      <c r="O462"/>
      <c r="P462"/>
      <c r="Q462"/>
      <c r="R462"/>
      <c r="S462"/>
      <c r="T462"/>
      <c r="U462"/>
      <c r="V462"/>
      <c r="W462"/>
    </row>
    <row r="463" spans="1:23" ht="12.75">
      <c r="A463" s="302"/>
      <c r="B463" s="275" t="s">
        <v>31</v>
      </c>
      <c r="C463" s="138">
        <v>710</v>
      </c>
      <c r="D463" s="138" t="s">
        <v>462</v>
      </c>
      <c r="E463" s="255">
        <v>27036</v>
      </c>
      <c r="F463" s="156"/>
      <c r="G463" s="141"/>
      <c r="H463" s="141">
        <v>31700</v>
      </c>
      <c r="I463" s="141"/>
      <c r="J463" s="753"/>
      <c r="K463" s="151"/>
      <c r="L463"/>
      <c r="M463"/>
      <c r="N463"/>
      <c r="O463"/>
      <c r="P463"/>
      <c r="Q463"/>
      <c r="R463"/>
      <c r="S463"/>
      <c r="T463"/>
      <c r="U463"/>
      <c r="V463"/>
      <c r="W463"/>
    </row>
    <row r="464" spans="1:23" ht="12.75">
      <c r="A464" s="302"/>
      <c r="B464" s="270"/>
      <c r="C464" s="270"/>
      <c r="D464" s="482" t="s">
        <v>26</v>
      </c>
      <c r="E464" s="667">
        <f aca="true" t="shared" si="109" ref="E464:K464">SUM(E463)</f>
        <v>27036</v>
      </c>
      <c r="F464" s="667">
        <f t="shared" si="109"/>
        <v>0</v>
      </c>
      <c r="G464" s="141">
        <f t="shared" si="109"/>
        <v>0</v>
      </c>
      <c r="H464" s="141">
        <f t="shared" si="109"/>
        <v>31700</v>
      </c>
      <c r="I464" s="141">
        <f t="shared" si="109"/>
        <v>0</v>
      </c>
      <c r="J464" s="141">
        <f t="shared" si="109"/>
        <v>0</v>
      </c>
      <c r="K464" s="151">
        <f t="shared" si="109"/>
        <v>0</v>
      </c>
      <c r="L464"/>
      <c r="M464"/>
      <c r="N464"/>
      <c r="O464"/>
      <c r="P464"/>
      <c r="Q464"/>
      <c r="R464"/>
      <c r="S464"/>
      <c r="T464"/>
      <c r="U464"/>
      <c r="V464"/>
      <c r="W464"/>
    </row>
    <row r="465" spans="1:23" ht="12.75">
      <c r="A465" s="292" t="s">
        <v>159</v>
      </c>
      <c r="B465" s="259"/>
      <c r="C465" s="259"/>
      <c r="D465" s="731" t="s">
        <v>160</v>
      </c>
      <c r="E465" s="247"/>
      <c r="F465" s="310"/>
      <c r="G465" s="269"/>
      <c r="H465" s="248"/>
      <c r="I465" s="248"/>
      <c r="J465" s="248"/>
      <c r="K465" s="249"/>
      <c r="L465"/>
      <c r="M465"/>
      <c r="N465"/>
      <c r="O465"/>
      <c r="P465"/>
      <c r="Q465"/>
      <c r="R465"/>
      <c r="S465"/>
      <c r="T465"/>
      <c r="U465"/>
      <c r="V465"/>
      <c r="W465"/>
    </row>
    <row r="466" spans="1:23" ht="12.75">
      <c r="A466" s="292" t="s">
        <v>161</v>
      </c>
      <c r="B466" s="275"/>
      <c r="C466" s="259"/>
      <c r="D466" s="731" t="s">
        <v>162</v>
      </c>
      <c r="E466" s="708"/>
      <c r="F466" s="313"/>
      <c r="G466" s="269"/>
      <c r="H466" s="269"/>
      <c r="I466" s="269"/>
      <c r="J466" s="269"/>
      <c r="K466" s="295"/>
      <c r="L466"/>
      <c r="M466"/>
      <c r="N466"/>
      <c r="O466"/>
      <c r="P466"/>
      <c r="Q466"/>
      <c r="R466"/>
      <c r="S466"/>
      <c r="T466"/>
      <c r="U466"/>
      <c r="V466"/>
      <c r="W466"/>
    </row>
    <row r="467" spans="1:23" ht="12.75">
      <c r="A467" s="293"/>
      <c r="B467" s="275" t="s">
        <v>205</v>
      </c>
      <c r="C467" s="259">
        <v>710</v>
      </c>
      <c r="D467" s="484" t="s">
        <v>335</v>
      </c>
      <c r="E467" s="757">
        <v>3333.52</v>
      </c>
      <c r="F467" s="767">
        <v>2452.25</v>
      </c>
      <c r="G467" s="248">
        <v>1500</v>
      </c>
      <c r="H467" s="248">
        <v>3500</v>
      </c>
      <c r="I467" s="248">
        <v>2500</v>
      </c>
      <c r="J467" s="248">
        <v>3000</v>
      </c>
      <c r="K467" s="249">
        <v>3000</v>
      </c>
      <c r="L467"/>
      <c r="M467"/>
      <c r="N467"/>
      <c r="O467"/>
      <c r="P467"/>
      <c r="Q467"/>
      <c r="R467"/>
      <c r="S467"/>
      <c r="T467"/>
      <c r="U467"/>
      <c r="V467"/>
      <c r="W467"/>
    </row>
    <row r="468" spans="1:23" ht="12.75">
      <c r="A468" s="293"/>
      <c r="B468" s="275" t="s">
        <v>205</v>
      </c>
      <c r="C468" s="259">
        <v>710</v>
      </c>
      <c r="D468" s="484" t="s">
        <v>336</v>
      </c>
      <c r="E468" s="247">
        <v>4334.34</v>
      </c>
      <c r="F468" s="310"/>
      <c r="G468" s="248"/>
      <c r="H468" s="248"/>
      <c r="I468" s="248"/>
      <c r="J468" s="248"/>
      <c r="K468" s="249"/>
      <c r="L468"/>
      <c r="M468"/>
      <c r="N468"/>
      <c r="O468"/>
      <c r="P468"/>
      <c r="Q468"/>
      <c r="R468"/>
      <c r="S468"/>
      <c r="T468"/>
      <c r="U468"/>
      <c r="V468"/>
      <c r="W468"/>
    </row>
    <row r="469" spans="1:23" ht="12.75">
      <c r="A469" s="481"/>
      <c r="B469" s="494"/>
      <c r="C469" s="482"/>
      <c r="D469" s="482" t="s">
        <v>26</v>
      </c>
      <c r="E469" s="24">
        <f aca="true" t="shared" si="110" ref="E469:K469">SUM(E467:E468)</f>
        <v>7667.860000000001</v>
      </c>
      <c r="F469" s="310">
        <f t="shared" si="110"/>
        <v>2452.25</v>
      </c>
      <c r="G469" s="248">
        <f t="shared" si="110"/>
        <v>1500</v>
      </c>
      <c r="H469" s="248">
        <f t="shared" si="110"/>
        <v>3500</v>
      </c>
      <c r="I469" s="248">
        <f t="shared" si="110"/>
        <v>2500</v>
      </c>
      <c r="J469" s="248">
        <f t="shared" si="110"/>
        <v>3000</v>
      </c>
      <c r="K469" s="249">
        <f t="shared" si="110"/>
        <v>3000</v>
      </c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ht="12.75">
      <c r="A470" s="478" t="s">
        <v>163</v>
      </c>
      <c r="B470" s="595"/>
      <c r="C470" s="479"/>
      <c r="D470" s="479" t="s">
        <v>425</v>
      </c>
      <c r="E470" s="756"/>
      <c r="F470" s="310"/>
      <c r="G470" s="248"/>
      <c r="H470" s="248"/>
      <c r="I470" s="248"/>
      <c r="J470" s="248"/>
      <c r="K470" s="249"/>
      <c r="L470"/>
      <c r="M470"/>
      <c r="N470"/>
      <c r="O470"/>
      <c r="P470"/>
      <c r="Q470"/>
      <c r="R470"/>
      <c r="S470"/>
      <c r="T470"/>
      <c r="U470"/>
      <c r="V470"/>
      <c r="W470"/>
    </row>
    <row r="471" spans="1:23" ht="12.75">
      <c r="A471" s="481"/>
      <c r="B471" s="494"/>
      <c r="C471" s="482">
        <v>710</v>
      </c>
      <c r="D471" s="482" t="s">
        <v>426</v>
      </c>
      <c r="E471" s="754"/>
      <c r="F471" s="767">
        <v>17773.1</v>
      </c>
      <c r="G471" s="248">
        <v>16000</v>
      </c>
      <c r="H471" s="248">
        <v>2300</v>
      </c>
      <c r="I471" s="248"/>
      <c r="J471" s="248"/>
      <c r="K471" s="249"/>
      <c r="L471"/>
      <c r="M471"/>
      <c r="N471"/>
      <c r="O471"/>
      <c r="P471"/>
      <c r="Q471"/>
      <c r="R471"/>
      <c r="S471"/>
      <c r="T471"/>
      <c r="U471"/>
      <c r="V471"/>
      <c r="W471"/>
    </row>
    <row r="472" spans="1:23" ht="12.75">
      <c r="A472" s="481"/>
      <c r="B472" s="494"/>
      <c r="C472" s="482"/>
      <c r="D472" s="482" t="s">
        <v>26</v>
      </c>
      <c r="E472" s="754"/>
      <c r="F472" s="247">
        <f aca="true" t="shared" si="111" ref="F472:K472">SUM(F471)</f>
        <v>17773.1</v>
      </c>
      <c r="G472" s="248">
        <f t="shared" si="111"/>
        <v>16000</v>
      </c>
      <c r="H472" s="248">
        <f t="shared" si="111"/>
        <v>2300</v>
      </c>
      <c r="I472" s="248">
        <f t="shared" si="111"/>
        <v>0</v>
      </c>
      <c r="J472" s="248">
        <f t="shared" si="111"/>
        <v>0</v>
      </c>
      <c r="K472" s="249">
        <f t="shared" si="111"/>
        <v>0</v>
      </c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ht="12.75">
      <c r="A473" s="292" t="s">
        <v>168</v>
      </c>
      <c r="B473" s="260"/>
      <c r="C473" s="260"/>
      <c r="D473" s="732" t="s">
        <v>241</v>
      </c>
      <c r="E473" s="754"/>
      <c r="F473" s="310"/>
      <c r="G473" s="269"/>
      <c r="H473" s="248"/>
      <c r="I473" s="248"/>
      <c r="J473" s="282"/>
      <c r="K473" s="306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ht="12.75">
      <c r="A474" s="293"/>
      <c r="B474" s="275" t="s">
        <v>31</v>
      </c>
      <c r="C474" s="275">
        <v>710</v>
      </c>
      <c r="D474" s="484" t="s">
        <v>339</v>
      </c>
      <c r="E474" s="754">
        <v>4068</v>
      </c>
      <c r="F474" s="310">
        <v>7371.94</v>
      </c>
      <c r="G474" s="248">
        <v>40000</v>
      </c>
      <c r="H474" s="248">
        <v>6604</v>
      </c>
      <c r="I474" s="248">
        <v>25000</v>
      </c>
      <c r="J474" s="248"/>
      <c r="K474" s="249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ht="12.75">
      <c r="A475" s="293"/>
      <c r="B475" s="275" t="s">
        <v>31</v>
      </c>
      <c r="C475" s="275">
        <v>710</v>
      </c>
      <c r="D475" s="484" t="s">
        <v>427</v>
      </c>
      <c r="E475" s="24"/>
      <c r="F475" s="310"/>
      <c r="G475" s="248">
        <v>520600</v>
      </c>
      <c r="H475" s="248">
        <v>620600</v>
      </c>
      <c r="I475" s="248">
        <v>142000</v>
      </c>
      <c r="J475" s="248"/>
      <c r="K475" s="249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ht="12.75">
      <c r="A476" s="293"/>
      <c r="B476" s="275" t="s">
        <v>31</v>
      </c>
      <c r="C476" s="275">
        <v>710</v>
      </c>
      <c r="D476" s="484" t="s">
        <v>340</v>
      </c>
      <c r="E476" s="756">
        <v>6480</v>
      </c>
      <c r="F476" s="310"/>
      <c r="G476" s="248"/>
      <c r="H476" s="248"/>
      <c r="I476" s="248"/>
      <c r="J476" s="248"/>
      <c r="K476" s="249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ht="12.75">
      <c r="A477" s="293"/>
      <c r="B477" s="275" t="s">
        <v>31</v>
      </c>
      <c r="C477" s="275">
        <v>710</v>
      </c>
      <c r="D477" s="751" t="s">
        <v>341</v>
      </c>
      <c r="E477" s="754">
        <v>1379.22</v>
      </c>
      <c r="F477" s="310"/>
      <c r="G477" s="248"/>
      <c r="H477" s="248"/>
      <c r="I477" s="248"/>
      <c r="J477" s="248"/>
      <c r="K477" s="249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ht="12.75">
      <c r="A478" s="293"/>
      <c r="B478" s="275" t="s">
        <v>31</v>
      </c>
      <c r="C478" s="275">
        <v>710</v>
      </c>
      <c r="D478" s="751" t="s">
        <v>407</v>
      </c>
      <c r="E478" s="754">
        <v>32643.21</v>
      </c>
      <c r="F478" s="767">
        <v>19108.41</v>
      </c>
      <c r="G478" s="248"/>
      <c r="H478" s="248"/>
      <c r="I478" s="248"/>
      <c r="J478" s="248"/>
      <c r="K478" s="249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11" ht="12.75">
      <c r="A479" s="481"/>
      <c r="B479" s="494"/>
      <c r="C479" s="482"/>
      <c r="D479" s="482" t="s">
        <v>26</v>
      </c>
      <c r="E479" s="754">
        <f aca="true" t="shared" si="112" ref="E479:K479">SUM(E474:E478)</f>
        <v>44570.43</v>
      </c>
      <c r="F479" s="767">
        <f t="shared" si="112"/>
        <v>26480.35</v>
      </c>
      <c r="G479" s="248">
        <f t="shared" si="112"/>
        <v>560600</v>
      </c>
      <c r="H479" s="248">
        <f t="shared" si="112"/>
        <v>627204</v>
      </c>
      <c r="I479" s="248">
        <f t="shared" si="112"/>
        <v>167000</v>
      </c>
      <c r="J479" s="248">
        <f t="shared" si="112"/>
        <v>0</v>
      </c>
      <c r="K479" s="249">
        <f t="shared" si="112"/>
        <v>0</v>
      </c>
    </row>
    <row r="480" spans="1:11" ht="12.75">
      <c r="A480" s="292" t="s">
        <v>219</v>
      </c>
      <c r="B480" s="259"/>
      <c r="C480" s="259"/>
      <c r="D480" s="731" t="s">
        <v>220</v>
      </c>
      <c r="E480" s="754"/>
      <c r="F480" s="310"/>
      <c r="G480" s="248"/>
      <c r="H480" s="248"/>
      <c r="I480" s="248"/>
      <c r="J480" s="248"/>
      <c r="K480" s="249"/>
    </row>
    <row r="481" spans="1:11" ht="12.75">
      <c r="A481" s="293"/>
      <c r="B481" s="275" t="s">
        <v>31</v>
      </c>
      <c r="C481" s="259">
        <v>710</v>
      </c>
      <c r="D481" s="484" t="s">
        <v>435</v>
      </c>
      <c r="E481" s="754"/>
      <c r="F481" s="310"/>
      <c r="G481" s="248">
        <v>4558</v>
      </c>
      <c r="H481" s="248">
        <v>4558</v>
      </c>
      <c r="I481" s="248">
        <v>4558</v>
      </c>
      <c r="J481" s="248"/>
      <c r="K481" s="249"/>
    </row>
    <row r="482" spans="1:11" ht="12.75">
      <c r="A482" s="481"/>
      <c r="B482" s="494"/>
      <c r="C482" s="482"/>
      <c r="D482" s="482" t="s">
        <v>26</v>
      </c>
      <c r="E482" s="248"/>
      <c r="F482" s="247"/>
      <c r="G482" s="248">
        <v>4558</v>
      </c>
      <c r="H482" s="248">
        <v>4558</v>
      </c>
      <c r="I482" s="248">
        <v>4558</v>
      </c>
      <c r="J482" s="248">
        <f>SUM(J481:J481)</f>
        <v>0</v>
      </c>
      <c r="K482" s="249">
        <f>SUM(K481:K481)</f>
        <v>0</v>
      </c>
    </row>
    <row r="483" spans="1:23" ht="12.75">
      <c r="A483" s="296" t="s">
        <v>172</v>
      </c>
      <c r="B483" s="272"/>
      <c r="C483" s="272"/>
      <c r="D483" s="735" t="s">
        <v>173</v>
      </c>
      <c r="E483" s="755">
        <f aca="true" t="shared" si="113" ref="E483:K483">E486</f>
        <v>46858.86</v>
      </c>
      <c r="F483" s="318">
        <f t="shared" si="113"/>
        <v>64333.52</v>
      </c>
      <c r="G483" s="281">
        <f t="shared" si="113"/>
        <v>0</v>
      </c>
      <c r="H483" s="283">
        <f t="shared" si="113"/>
        <v>72500</v>
      </c>
      <c r="I483" s="283">
        <f t="shared" si="113"/>
        <v>70000</v>
      </c>
      <c r="J483" s="283">
        <f t="shared" si="113"/>
        <v>0</v>
      </c>
      <c r="K483" s="283">
        <f t="shared" si="113"/>
        <v>0</v>
      </c>
      <c r="N483"/>
      <c r="O483"/>
      <c r="P483"/>
      <c r="Q483"/>
      <c r="R483"/>
      <c r="S483"/>
      <c r="T483"/>
      <c r="U483"/>
      <c r="V483"/>
      <c r="W483"/>
    </row>
    <row r="484" spans="1:13" s="1" customFormat="1" ht="12.75">
      <c r="A484" s="292" t="s">
        <v>182</v>
      </c>
      <c r="B484" s="310"/>
      <c r="C484" s="310"/>
      <c r="D484" s="752" t="s">
        <v>408</v>
      </c>
      <c r="E484" s="754"/>
      <c r="F484" s="310"/>
      <c r="G484" s="269"/>
      <c r="H484" s="248"/>
      <c r="I484" s="248"/>
      <c r="J484" s="248"/>
      <c r="K484" s="249"/>
      <c r="L484" s="11"/>
      <c r="M484" s="14"/>
    </row>
    <row r="485" spans="1:23" ht="12.75">
      <c r="A485" s="663"/>
      <c r="B485" s="259" t="s">
        <v>208</v>
      </c>
      <c r="C485" s="482">
        <v>710</v>
      </c>
      <c r="D485" s="482" t="s">
        <v>409</v>
      </c>
      <c r="E485" s="754">
        <v>46858.86</v>
      </c>
      <c r="F485" s="310">
        <v>64333.52</v>
      </c>
      <c r="G485" s="269"/>
      <c r="H485" s="248">
        <v>72500</v>
      </c>
      <c r="I485" s="248">
        <v>70000</v>
      </c>
      <c r="J485" s="248"/>
      <c r="K485" s="249"/>
      <c r="N485"/>
      <c r="O485"/>
      <c r="P485"/>
      <c r="Q485"/>
      <c r="R485"/>
      <c r="S485"/>
      <c r="T485"/>
      <c r="U485"/>
      <c r="V485"/>
      <c r="W485"/>
    </row>
    <row r="486" spans="1:13" s="398" customFormat="1" ht="12.75">
      <c r="A486" s="779"/>
      <c r="B486" s="780"/>
      <c r="C486" s="780"/>
      <c r="D486" s="781" t="s">
        <v>26</v>
      </c>
      <c r="E486" s="782">
        <f aca="true" t="shared" si="114" ref="E486:K486">SUM(E485)</f>
        <v>46858.86</v>
      </c>
      <c r="F486" s="812">
        <f t="shared" si="114"/>
        <v>64333.52</v>
      </c>
      <c r="G486" s="783">
        <f t="shared" si="114"/>
        <v>0</v>
      </c>
      <c r="H486" s="783">
        <f t="shared" si="114"/>
        <v>72500</v>
      </c>
      <c r="I486" s="783">
        <f t="shared" si="114"/>
        <v>70000</v>
      </c>
      <c r="J486" s="783">
        <f t="shared" si="114"/>
        <v>0</v>
      </c>
      <c r="K486" s="784">
        <f t="shared" si="114"/>
        <v>0</v>
      </c>
      <c r="L486" s="34"/>
      <c r="M486" s="42"/>
    </row>
    <row r="487" spans="1:13" s="398" customFormat="1" ht="12.75">
      <c r="A487" s="296" t="s">
        <v>463</v>
      </c>
      <c r="B487" s="272"/>
      <c r="C487" s="272"/>
      <c r="D487" s="735" t="s">
        <v>227</v>
      </c>
      <c r="E487" s="755"/>
      <c r="F487" s="318"/>
      <c r="G487" s="281"/>
      <c r="H487" s="283">
        <f>H490</f>
        <v>7132</v>
      </c>
      <c r="I487" s="283"/>
      <c r="J487" s="283"/>
      <c r="K487" s="307"/>
      <c r="L487" s="34"/>
      <c r="M487" s="42"/>
    </row>
    <row r="488" spans="1:13" s="398" customFormat="1" ht="12.75">
      <c r="A488" s="292" t="s">
        <v>228</v>
      </c>
      <c r="B488" s="310"/>
      <c r="C488" s="310"/>
      <c r="D488" s="752" t="s">
        <v>229</v>
      </c>
      <c r="E488" s="754"/>
      <c r="F488" s="310"/>
      <c r="G488" s="269"/>
      <c r="H488" s="248"/>
      <c r="I488" s="248"/>
      <c r="J488" s="248"/>
      <c r="K488" s="249"/>
      <c r="L488" s="34"/>
      <c r="M488" s="42"/>
    </row>
    <row r="489" spans="1:23" s="398" customFormat="1" ht="12.75">
      <c r="A489" s="663"/>
      <c r="B489" s="259" t="s">
        <v>31</v>
      </c>
      <c r="C489" s="482">
        <v>710</v>
      </c>
      <c r="D489" s="482" t="s">
        <v>464</v>
      </c>
      <c r="E489" s="754"/>
      <c r="F489" s="310"/>
      <c r="G489" s="269"/>
      <c r="H489" s="248">
        <v>7132</v>
      </c>
      <c r="I489" s="248"/>
      <c r="J489" s="248"/>
      <c r="K489" s="249"/>
      <c r="L489" s="34"/>
      <c r="M489" s="42"/>
      <c r="N489" s="34"/>
      <c r="O489" s="34"/>
      <c r="P489" s="397"/>
      <c r="Q489" s="397"/>
      <c r="R489" s="397"/>
      <c r="S489" s="397"/>
      <c r="T489" s="397"/>
      <c r="U489" s="397"/>
      <c r="V489" s="397"/>
      <c r="W489" s="397"/>
    </row>
    <row r="490" spans="1:23" s="398" customFormat="1" ht="12.75">
      <c r="A490" s="779"/>
      <c r="B490" s="780"/>
      <c r="C490" s="780"/>
      <c r="D490" s="781" t="s">
        <v>26</v>
      </c>
      <c r="E490" s="782"/>
      <c r="F490" s="812"/>
      <c r="G490" s="783"/>
      <c r="H490" s="783">
        <f>H489</f>
        <v>7132</v>
      </c>
      <c r="I490" s="783"/>
      <c r="J490" s="783"/>
      <c r="K490" s="784"/>
      <c r="L490" s="34"/>
      <c r="M490" s="42"/>
      <c r="N490" s="34"/>
      <c r="O490" s="34"/>
      <c r="P490" s="397"/>
      <c r="Q490" s="397"/>
      <c r="R490" s="397"/>
      <c r="S490" s="397"/>
      <c r="T490" s="397"/>
      <c r="U490" s="397"/>
      <c r="V490" s="397"/>
      <c r="W490" s="397"/>
    </row>
    <row r="491" spans="1:11" ht="12.75">
      <c r="A491" s="774"/>
      <c r="B491" s="775"/>
      <c r="C491" s="775"/>
      <c r="D491" s="776" t="s">
        <v>192</v>
      </c>
      <c r="E491" s="777">
        <f aca="true" t="shared" si="115" ref="E491:K491">E427+E431+E438+E442+E446+E450+E457+E461+E483+E487</f>
        <v>285736.58</v>
      </c>
      <c r="F491" s="777">
        <f t="shared" si="115"/>
        <v>506078.05000000005</v>
      </c>
      <c r="G491" s="822">
        <f t="shared" si="115"/>
        <v>1558340</v>
      </c>
      <c r="H491" s="822">
        <f t="shared" si="115"/>
        <v>2285485</v>
      </c>
      <c r="I491" s="822">
        <f t="shared" si="115"/>
        <v>803658</v>
      </c>
      <c r="J491" s="822">
        <f t="shared" si="115"/>
        <v>28000</v>
      </c>
      <c r="K491" s="822">
        <f t="shared" si="115"/>
        <v>13000</v>
      </c>
    </row>
    <row r="492" ht="12.75">
      <c r="C492" s="477"/>
    </row>
    <row r="493" spans="1:23" s="398" customFormat="1" ht="12.75">
      <c r="A493" s="10"/>
      <c r="B493" s="10"/>
      <c r="C493" s="10"/>
      <c r="D493" s="10"/>
      <c r="E493" s="36"/>
      <c r="F493" s="87"/>
      <c r="G493" s="37"/>
      <c r="H493" s="37"/>
      <c r="I493" s="37"/>
      <c r="J493" s="37"/>
      <c r="K493" s="37"/>
      <c r="L493" s="34"/>
      <c r="M493" s="42"/>
      <c r="N493" s="34"/>
      <c r="O493" s="34"/>
      <c r="P493" s="397"/>
      <c r="Q493" s="397"/>
      <c r="R493" s="397"/>
      <c r="S493" s="397"/>
      <c r="T493" s="397"/>
      <c r="U493" s="397"/>
      <c r="V493" s="397"/>
      <c r="W493" s="397"/>
    </row>
    <row r="494" spans="1:11" ht="15.75">
      <c r="A494" s="367" t="s">
        <v>393</v>
      </c>
      <c r="B494" s="55"/>
      <c r="C494" s="55"/>
      <c r="D494" s="55"/>
      <c r="E494" s="56"/>
      <c r="F494" s="801"/>
      <c r="G494" s="64"/>
      <c r="H494" s="64"/>
      <c r="I494" s="64"/>
      <c r="J494" s="64"/>
      <c r="K494" s="64"/>
    </row>
    <row r="495" spans="1:11" ht="12.75">
      <c r="A495" s="57"/>
      <c r="B495" s="57"/>
      <c r="C495" s="57"/>
      <c r="D495" s="57"/>
      <c r="E495" s="57"/>
      <c r="F495" s="734"/>
      <c r="G495" s="815"/>
      <c r="H495" s="815"/>
      <c r="I495" s="815"/>
      <c r="J495" s="815"/>
      <c r="K495" s="815"/>
    </row>
    <row r="496" spans="1:23" s="398" customFormat="1" ht="12.75">
      <c r="A496" s="330" t="s">
        <v>342</v>
      </c>
      <c r="B496" s="83"/>
      <c r="C496" s="84"/>
      <c r="D496" s="49"/>
      <c r="E496" s="57"/>
      <c r="F496" s="734"/>
      <c r="G496" s="815"/>
      <c r="H496" s="815"/>
      <c r="I496" s="815"/>
      <c r="J496" s="815"/>
      <c r="K496" s="4"/>
      <c r="L496" s="34"/>
      <c r="M496" s="42"/>
      <c r="N496" s="34"/>
      <c r="O496" s="34"/>
      <c r="P496" s="397"/>
      <c r="Q496" s="397"/>
      <c r="R496" s="397"/>
      <c r="S496" s="397"/>
      <c r="T496" s="397"/>
      <c r="U496" s="397"/>
      <c r="V496" s="397"/>
      <c r="W496" s="397"/>
    </row>
    <row r="497" spans="1:23" s="398" customFormat="1" ht="12.75">
      <c r="A497" s="645" t="s">
        <v>392</v>
      </c>
      <c r="B497" s="647" t="s">
        <v>16</v>
      </c>
      <c r="C497" s="647" t="s">
        <v>17</v>
      </c>
      <c r="D497" s="320" t="s">
        <v>0</v>
      </c>
      <c r="E497" s="166" t="s">
        <v>198</v>
      </c>
      <c r="F497" s="799" t="s">
        <v>198</v>
      </c>
      <c r="G497" s="289" t="s">
        <v>319</v>
      </c>
      <c r="H497" s="167" t="s">
        <v>320</v>
      </c>
      <c r="I497" s="167" t="s">
        <v>245</v>
      </c>
      <c r="J497" s="167" t="s">
        <v>245</v>
      </c>
      <c r="K497" s="778" t="s">
        <v>245</v>
      </c>
      <c r="L497" s="34"/>
      <c r="M497" s="42"/>
      <c r="N497" s="34"/>
      <c r="O497" s="34"/>
      <c r="P497" s="397"/>
      <c r="Q497" s="397"/>
      <c r="R497" s="397"/>
      <c r="S497" s="397"/>
      <c r="T497" s="397"/>
      <c r="U497" s="397"/>
      <c r="V497" s="397"/>
      <c r="W497" s="397"/>
    </row>
    <row r="498" spans="1:23" s="398" customFormat="1" ht="12.75">
      <c r="A498" s="646" t="s">
        <v>18</v>
      </c>
      <c r="B498" s="643" t="s">
        <v>19</v>
      </c>
      <c r="C498" s="643" t="s">
        <v>246</v>
      </c>
      <c r="D498" s="321"/>
      <c r="E498" s="163" t="s">
        <v>398</v>
      </c>
      <c r="F498" s="800" t="s">
        <v>417</v>
      </c>
      <c r="G498" s="813" t="s">
        <v>442</v>
      </c>
      <c r="H498" s="813" t="s">
        <v>442</v>
      </c>
      <c r="I498" s="813" t="s">
        <v>399</v>
      </c>
      <c r="J498" s="813" t="s">
        <v>416</v>
      </c>
      <c r="K498" s="820" t="s">
        <v>443</v>
      </c>
      <c r="L498" s="34"/>
      <c r="M498" s="42"/>
      <c r="N498" s="34"/>
      <c r="O498" s="34"/>
      <c r="P498" s="397"/>
      <c r="Q498" s="397"/>
      <c r="R498" s="397"/>
      <c r="S498" s="397"/>
      <c r="T498" s="397"/>
      <c r="U498" s="397"/>
      <c r="V498" s="397"/>
      <c r="W498" s="397"/>
    </row>
    <row r="499" spans="1:11" ht="12.75">
      <c r="A499" s="537" t="s">
        <v>275</v>
      </c>
      <c r="B499" s="538"/>
      <c r="C499" s="538"/>
      <c r="D499" s="561" t="s">
        <v>279</v>
      </c>
      <c r="E499" s="533"/>
      <c r="F499" s="802"/>
      <c r="G499" s="394"/>
      <c r="H499" s="394"/>
      <c r="I499" s="394"/>
      <c r="J499" s="394"/>
      <c r="K499" s="403"/>
    </row>
    <row r="500" spans="1:11" ht="12.75">
      <c r="A500" s="339"/>
      <c r="B500" s="275" t="s">
        <v>280</v>
      </c>
      <c r="C500" s="275">
        <v>710</v>
      </c>
      <c r="D500" s="344" t="s">
        <v>406</v>
      </c>
      <c r="E500" s="313"/>
      <c r="F500" s="708"/>
      <c r="G500" s="269"/>
      <c r="H500" s="269"/>
      <c r="I500" s="269"/>
      <c r="J500" s="269"/>
      <c r="K500" s="295"/>
    </row>
    <row r="501" spans="1:11" ht="12.75">
      <c r="A501" s="492"/>
      <c r="B501" s="491"/>
      <c r="C501" s="491"/>
      <c r="D501" s="514" t="s">
        <v>26</v>
      </c>
      <c r="E501" s="331"/>
      <c r="F501" s="715"/>
      <c r="G501" s="261"/>
      <c r="H501" s="261"/>
      <c r="I501" s="261"/>
      <c r="J501" s="261"/>
      <c r="K501" s="340"/>
    </row>
    <row r="502" spans="1:11" ht="12.75">
      <c r="A502" s="338" t="s">
        <v>282</v>
      </c>
      <c r="B502" s="334"/>
      <c r="C502" s="334"/>
      <c r="D502" s="562" t="s">
        <v>283</v>
      </c>
      <c r="E502" s="313"/>
      <c r="F502" s="708"/>
      <c r="G502" s="269"/>
      <c r="H502" s="269"/>
      <c r="I502" s="269"/>
      <c r="J502" s="269"/>
      <c r="K502" s="295"/>
    </row>
    <row r="503" spans="1:12" ht="12.75">
      <c r="A503" s="339"/>
      <c r="B503" s="275" t="s">
        <v>284</v>
      </c>
      <c r="C503" s="275">
        <v>710</v>
      </c>
      <c r="D503" s="344" t="s">
        <v>406</v>
      </c>
      <c r="E503" s="313"/>
      <c r="F503" s="708"/>
      <c r="G503" s="269"/>
      <c r="H503" s="269"/>
      <c r="I503" s="269"/>
      <c r="J503" s="269"/>
      <c r="K503" s="295"/>
      <c r="L503" s="5"/>
    </row>
    <row r="504" spans="1:12" ht="12.75">
      <c r="A504" s="492"/>
      <c r="B504" s="491"/>
      <c r="C504" s="491"/>
      <c r="D504" s="514" t="s">
        <v>285</v>
      </c>
      <c r="E504" s="317"/>
      <c r="F504" s="712"/>
      <c r="G504" s="279"/>
      <c r="H504" s="279"/>
      <c r="I504" s="279"/>
      <c r="J504" s="279"/>
      <c r="K504" s="304"/>
      <c r="L504" s="5"/>
    </row>
    <row r="505" spans="1:12" ht="12.75">
      <c r="A505" s="338" t="s">
        <v>286</v>
      </c>
      <c r="B505" s="334"/>
      <c r="C505" s="334"/>
      <c r="D505" s="562" t="s">
        <v>287</v>
      </c>
      <c r="E505" s="313"/>
      <c r="F505" s="708"/>
      <c r="G505" s="269"/>
      <c r="H505" s="269"/>
      <c r="I505" s="269"/>
      <c r="J505" s="269"/>
      <c r="K505" s="295"/>
      <c r="L505" s="5"/>
    </row>
    <row r="506" spans="1:12" ht="12.75">
      <c r="A506" s="339"/>
      <c r="B506" s="334" t="s">
        <v>288</v>
      </c>
      <c r="C506" s="334">
        <v>710</v>
      </c>
      <c r="D506" s="344" t="s">
        <v>406</v>
      </c>
      <c r="E506" s="313"/>
      <c r="F506" s="708">
        <v>6331.96</v>
      </c>
      <c r="G506" s="269"/>
      <c r="H506" s="269"/>
      <c r="I506" s="269"/>
      <c r="J506" s="269"/>
      <c r="K506" s="295"/>
      <c r="L506" s="5"/>
    </row>
    <row r="507" spans="1:12" ht="12.75">
      <c r="A507" s="490"/>
      <c r="B507" s="489"/>
      <c r="C507" s="489"/>
      <c r="D507" s="517" t="s">
        <v>26</v>
      </c>
      <c r="E507" s="399"/>
      <c r="F507" s="719">
        <f>SUM(F506)</f>
        <v>6331.96</v>
      </c>
      <c r="G507" s="400"/>
      <c r="H507" s="400"/>
      <c r="I507" s="400"/>
      <c r="J507" s="400"/>
      <c r="K507" s="401"/>
      <c r="L507" s="5"/>
    </row>
    <row r="508" spans="1:11" ht="12.75">
      <c r="A508" s="264"/>
      <c r="B508" s="467"/>
      <c r="C508" s="467"/>
      <c r="D508" s="474" t="s">
        <v>295</v>
      </c>
      <c r="E508" s="262"/>
      <c r="F508" s="624">
        <f>F507</f>
        <v>6331.96</v>
      </c>
      <c r="G508" s="263"/>
      <c r="H508" s="465"/>
      <c r="I508" s="465"/>
      <c r="J508" s="465"/>
      <c r="K508" s="466"/>
    </row>
    <row r="510" spans="12:23" ht="12.75"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ht="12.75">
      <c r="A511" s="456" t="s">
        <v>347</v>
      </c>
      <c r="B511" s="457"/>
      <c r="C511" s="457"/>
      <c r="D511" s="457"/>
      <c r="E511" s="563"/>
      <c r="F511" s="563"/>
      <c r="G511" s="458"/>
      <c r="H511" s="458"/>
      <c r="I511" s="458"/>
      <c r="J511" s="458"/>
      <c r="K511" s="4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ht="12.75">
      <c r="A512" s="242"/>
      <c r="B512" s="395"/>
      <c r="C512" s="395"/>
      <c r="D512" s="257" t="s">
        <v>348</v>
      </c>
      <c r="E512" s="254">
        <f aca="true" t="shared" si="116" ref="E512:K512">E491</f>
        <v>285736.58</v>
      </c>
      <c r="F512" s="696">
        <f t="shared" si="116"/>
        <v>506078.05000000005</v>
      </c>
      <c r="G512" s="243">
        <f t="shared" si="116"/>
        <v>1558340</v>
      </c>
      <c r="H512" s="243">
        <f t="shared" si="116"/>
        <v>2285485</v>
      </c>
      <c r="I512" s="243">
        <f t="shared" si="116"/>
        <v>803658</v>
      </c>
      <c r="J512" s="243">
        <f t="shared" si="116"/>
        <v>28000</v>
      </c>
      <c r="K512" s="243">
        <f t="shared" si="116"/>
        <v>13000</v>
      </c>
      <c r="L512"/>
      <c r="M512"/>
      <c r="N512"/>
      <c r="O512"/>
      <c r="P512"/>
      <c r="Q512"/>
      <c r="R512"/>
      <c r="S512"/>
      <c r="T512"/>
      <c r="U512"/>
      <c r="V512"/>
      <c r="W512"/>
    </row>
    <row r="513" spans="1:11" ht="12.75">
      <c r="A513" s="250"/>
      <c r="B513" s="388"/>
      <c r="C513" s="388"/>
      <c r="D513" s="258" t="s">
        <v>385</v>
      </c>
      <c r="E513" s="255">
        <f>E508</f>
        <v>0</v>
      </c>
      <c r="F513" s="255">
        <f aca="true" t="shared" si="117" ref="F513:K513">F508</f>
        <v>6331.96</v>
      </c>
      <c r="G513" s="823">
        <f t="shared" si="117"/>
        <v>0</v>
      </c>
      <c r="H513" s="823">
        <f t="shared" si="117"/>
        <v>0</v>
      </c>
      <c r="I513" s="823">
        <f t="shared" si="117"/>
        <v>0</v>
      </c>
      <c r="J513" s="823">
        <f t="shared" si="117"/>
        <v>0</v>
      </c>
      <c r="K513" s="823">
        <f t="shared" si="117"/>
        <v>0</v>
      </c>
    </row>
    <row r="514" spans="1:23" ht="12.75">
      <c r="A514" s="370"/>
      <c r="B514" s="373"/>
      <c r="C514" s="373"/>
      <c r="D514" s="475" t="s">
        <v>218</v>
      </c>
      <c r="E514" s="443">
        <f aca="true" t="shared" si="118" ref="E514:K514">SUM(E512:E513)</f>
        <v>285736.58</v>
      </c>
      <c r="F514" s="440">
        <f t="shared" si="118"/>
        <v>512410.01000000007</v>
      </c>
      <c r="G514" s="441">
        <f t="shared" si="118"/>
        <v>1558340</v>
      </c>
      <c r="H514" s="441">
        <f t="shared" si="118"/>
        <v>2285485</v>
      </c>
      <c r="I514" s="441">
        <f t="shared" si="118"/>
        <v>803658</v>
      </c>
      <c r="J514" s="441">
        <f t="shared" si="118"/>
        <v>28000</v>
      </c>
      <c r="K514" s="441">
        <f t="shared" si="118"/>
        <v>13000</v>
      </c>
      <c r="L514"/>
      <c r="M514"/>
      <c r="N514"/>
      <c r="O514"/>
      <c r="P514"/>
      <c r="Q514"/>
      <c r="R514"/>
      <c r="S514"/>
      <c r="T514"/>
      <c r="U514"/>
      <c r="V514"/>
      <c r="W514"/>
    </row>
    <row r="515" spans="12:23" ht="12.75">
      <c r="L515"/>
      <c r="M515"/>
      <c r="N515"/>
      <c r="O515"/>
      <c r="P515"/>
      <c r="Q515"/>
      <c r="R515"/>
      <c r="S515"/>
      <c r="T515"/>
      <c r="U515"/>
      <c r="V515"/>
      <c r="W515"/>
    </row>
    <row r="516" spans="12:23" ht="12.75"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ht="12.75">
      <c r="A517" s="79" t="s">
        <v>350</v>
      </c>
      <c r="B517" s="80"/>
      <c r="C517" s="81"/>
      <c r="D517" s="82"/>
      <c r="E517" s="87"/>
      <c r="K517" s="4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ht="12.75">
      <c r="A518" s="786" t="s">
        <v>150</v>
      </c>
      <c r="B518" s="786"/>
      <c r="C518" s="786"/>
      <c r="D518" s="787" t="s">
        <v>151</v>
      </c>
      <c r="E518" s="792"/>
      <c r="F518" s="792"/>
      <c r="G518" s="824"/>
      <c r="H518" s="824"/>
      <c r="I518" s="824"/>
      <c r="J518" s="824"/>
      <c r="K518" s="825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ht="9.75" customHeight="1">
      <c r="A519" s="758" t="s">
        <v>165</v>
      </c>
      <c r="B519" s="387"/>
      <c r="C519" s="387"/>
      <c r="D519" s="788" t="s">
        <v>166</v>
      </c>
      <c r="E519" s="767"/>
      <c r="F519" s="757"/>
      <c r="G519" s="790"/>
      <c r="H519" s="789"/>
      <c r="I519" s="789"/>
      <c r="J519" s="789"/>
      <c r="K519" s="791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ht="10.5" customHeight="1">
      <c r="A520" s="293"/>
      <c r="B520" s="259" t="s">
        <v>167</v>
      </c>
      <c r="C520" s="259">
        <v>820</v>
      </c>
      <c r="D520" s="324" t="s">
        <v>337</v>
      </c>
      <c r="E520" s="310">
        <v>943605.22</v>
      </c>
      <c r="F520" s="247">
        <v>90975.48</v>
      </c>
      <c r="G520" s="248">
        <v>132900</v>
      </c>
      <c r="H520" s="248">
        <v>132900</v>
      </c>
      <c r="I520" s="248">
        <v>165000</v>
      </c>
      <c r="J520" s="248">
        <v>242900</v>
      </c>
      <c r="K520" s="249">
        <v>242900</v>
      </c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ht="15.75" customHeight="1">
      <c r="A521" s="293"/>
      <c r="B521" s="259" t="s">
        <v>167</v>
      </c>
      <c r="C521" s="259">
        <v>820</v>
      </c>
      <c r="D521" s="324" t="s">
        <v>338</v>
      </c>
      <c r="E521" s="310">
        <v>58757.23</v>
      </c>
      <c r="F521" s="247">
        <v>59125.3</v>
      </c>
      <c r="G521" s="248">
        <v>59300</v>
      </c>
      <c r="H521" s="248">
        <v>59300</v>
      </c>
      <c r="I521" s="248">
        <v>59100</v>
      </c>
      <c r="J521" s="248">
        <v>59000</v>
      </c>
      <c r="K521" s="249">
        <v>59000</v>
      </c>
      <c r="L521"/>
      <c r="M521"/>
      <c r="N521"/>
      <c r="O521"/>
      <c r="P521"/>
      <c r="Q521"/>
      <c r="R521"/>
      <c r="S521"/>
      <c r="T521"/>
      <c r="U521"/>
      <c r="V521"/>
      <c r="W521"/>
    </row>
    <row r="522" spans="1:11" ht="12.75">
      <c r="A522" s="464"/>
      <c r="B522" s="389" t="s">
        <v>167</v>
      </c>
      <c r="C522" s="389">
        <v>820</v>
      </c>
      <c r="D522" s="390" t="s">
        <v>465</v>
      </c>
      <c r="E522" s="255"/>
      <c r="F522" s="697"/>
      <c r="G522" s="251"/>
      <c r="H522" s="251"/>
      <c r="I522" s="251"/>
      <c r="J522" s="251">
        <v>40519</v>
      </c>
      <c r="K522" s="251">
        <v>40519</v>
      </c>
    </row>
    <row r="523" spans="1:11" ht="12.75">
      <c r="A523" s="471"/>
      <c r="B523" s="472"/>
      <c r="C523" s="472"/>
      <c r="D523" s="474" t="s">
        <v>26</v>
      </c>
      <c r="E523" s="443">
        <f aca="true" t="shared" si="119" ref="E523:K523">SUM(E520:E522)</f>
        <v>1002362.45</v>
      </c>
      <c r="F523" s="440">
        <f t="shared" si="119"/>
        <v>150100.78</v>
      </c>
      <c r="G523" s="441">
        <f t="shared" si="119"/>
        <v>192200</v>
      </c>
      <c r="H523" s="441">
        <f t="shared" si="119"/>
        <v>192200</v>
      </c>
      <c r="I523" s="441">
        <f t="shared" si="119"/>
        <v>224100</v>
      </c>
      <c r="J523" s="441">
        <f t="shared" si="119"/>
        <v>342419</v>
      </c>
      <c r="K523" s="442">
        <f t="shared" si="119"/>
        <v>342419</v>
      </c>
    </row>
    <row r="525" spans="6:11" ht="12.75">
      <c r="F525" s="564"/>
      <c r="G525" s="91"/>
      <c r="H525" s="91"/>
      <c r="I525" s="91"/>
      <c r="J525" s="91"/>
      <c r="K525" s="91"/>
    </row>
    <row r="526" spans="1:11" ht="12.75">
      <c r="A526" s="456" t="s">
        <v>349</v>
      </c>
      <c r="B526" s="92"/>
      <c r="C526" s="92"/>
      <c r="D526" s="92"/>
      <c r="E526" s="564"/>
      <c r="F526" s="564"/>
      <c r="G526" s="91"/>
      <c r="H526" s="91"/>
      <c r="I526" s="91"/>
      <c r="J526" s="91"/>
      <c r="K526" s="4"/>
    </row>
    <row r="527" spans="1:11" ht="12.75">
      <c r="A527" s="371"/>
      <c r="B527" s="372"/>
      <c r="C527" s="372"/>
      <c r="D527" s="475" t="s">
        <v>350</v>
      </c>
      <c r="E527" s="443">
        <f aca="true" t="shared" si="120" ref="E527:K527">E523</f>
        <v>1002362.45</v>
      </c>
      <c r="F527" s="440">
        <f t="shared" si="120"/>
        <v>150100.78</v>
      </c>
      <c r="G527" s="441">
        <f t="shared" si="120"/>
        <v>192200</v>
      </c>
      <c r="H527" s="441">
        <f t="shared" si="120"/>
        <v>192200</v>
      </c>
      <c r="I527" s="441">
        <f t="shared" si="120"/>
        <v>224100</v>
      </c>
      <c r="J527" s="441">
        <f t="shared" si="120"/>
        <v>342419</v>
      </c>
      <c r="K527" s="442">
        <f t="shared" si="120"/>
        <v>342419</v>
      </c>
    </row>
    <row r="528" spans="1:11" ht="12.75">
      <c r="A528" s="89"/>
      <c r="B528" s="89"/>
      <c r="C528" s="89"/>
      <c r="D528" s="89"/>
      <c r="E528" s="90"/>
      <c r="F528" s="564"/>
      <c r="G528" s="91"/>
      <c r="H528" s="91"/>
      <c r="I528" s="91"/>
      <c r="J528" s="91"/>
      <c r="K528" s="91"/>
    </row>
    <row r="529" spans="1:11" ht="12.75">
      <c r="A529" s="11"/>
      <c r="B529" s="11"/>
      <c r="C529" s="11"/>
      <c r="D529" s="88"/>
      <c r="E529" s="40"/>
      <c r="F529" s="40"/>
      <c r="G529" s="28"/>
      <c r="H529" s="28"/>
      <c r="I529" s="28"/>
      <c r="J529" s="28"/>
      <c r="K529" s="28"/>
    </row>
    <row r="530" spans="5:11" ht="12.75">
      <c r="E530" s="40"/>
      <c r="F530" s="40"/>
      <c r="G530" s="28"/>
      <c r="H530" s="28"/>
      <c r="I530" s="28"/>
      <c r="J530" s="28"/>
      <c r="K530" s="28"/>
    </row>
    <row r="531" spans="5:23" ht="12.75">
      <c r="E531" s="40"/>
      <c r="F531" s="40"/>
      <c r="G531" s="28"/>
      <c r="H531" s="28"/>
      <c r="I531" s="28"/>
      <c r="J531" s="28"/>
      <c r="K531" s="28"/>
      <c r="M531"/>
      <c r="N531"/>
      <c r="O531"/>
      <c r="P531"/>
      <c r="Q531"/>
      <c r="R531"/>
      <c r="S531"/>
      <c r="T531"/>
      <c r="U531"/>
      <c r="V531"/>
      <c r="W531"/>
    </row>
    <row r="532" spans="1:23" ht="12.75">
      <c r="A532" s="566" t="s">
        <v>351</v>
      </c>
      <c r="B532" s="577"/>
      <c r="C532" s="577"/>
      <c r="D532" s="578"/>
      <c r="K532" s="4"/>
      <c r="M532"/>
      <c r="N532"/>
      <c r="O532"/>
      <c r="P532"/>
      <c r="Q532"/>
      <c r="R532"/>
      <c r="S532"/>
      <c r="T532"/>
      <c r="U532"/>
      <c r="V532"/>
      <c r="W532"/>
    </row>
    <row r="533" spans="1:23" ht="12.75">
      <c r="A533" s="645" t="s">
        <v>392</v>
      </c>
      <c r="B533" s="647" t="s">
        <v>16</v>
      </c>
      <c r="C533" s="647" t="s">
        <v>17</v>
      </c>
      <c r="D533" s="320" t="s">
        <v>0</v>
      </c>
      <c r="E533" s="166" t="s">
        <v>198</v>
      </c>
      <c r="F533" s="799" t="s">
        <v>198</v>
      </c>
      <c r="G533" s="289" t="s">
        <v>319</v>
      </c>
      <c r="H533" s="167" t="s">
        <v>320</v>
      </c>
      <c r="I533" s="167" t="s">
        <v>245</v>
      </c>
      <c r="J533" s="167" t="s">
        <v>245</v>
      </c>
      <c r="K533" s="778" t="s">
        <v>245</v>
      </c>
      <c r="M533"/>
      <c r="N533"/>
      <c r="O533"/>
      <c r="P533"/>
      <c r="Q533"/>
      <c r="R533"/>
      <c r="S533"/>
      <c r="T533"/>
      <c r="U533"/>
      <c r="V533"/>
      <c r="W533"/>
    </row>
    <row r="534" spans="1:23" ht="12.75">
      <c r="A534" s="646" t="s">
        <v>18</v>
      </c>
      <c r="B534" s="643" t="s">
        <v>19</v>
      </c>
      <c r="C534" s="643" t="s">
        <v>246</v>
      </c>
      <c r="D534" s="321"/>
      <c r="E534" s="163" t="s">
        <v>398</v>
      </c>
      <c r="F534" s="800" t="s">
        <v>417</v>
      </c>
      <c r="G534" s="813" t="s">
        <v>442</v>
      </c>
      <c r="H534" s="813" t="s">
        <v>442</v>
      </c>
      <c r="I534" s="813" t="s">
        <v>399</v>
      </c>
      <c r="J534" s="813" t="s">
        <v>416</v>
      </c>
      <c r="K534" s="820" t="s">
        <v>443</v>
      </c>
      <c r="M534"/>
      <c r="N534"/>
      <c r="O534"/>
      <c r="P534"/>
      <c r="Q534"/>
      <c r="R534"/>
      <c r="S534"/>
      <c r="T534"/>
      <c r="U534"/>
      <c r="V534"/>
      <c r="W534"/>
    </row>
    <row r="535" spans="1:23" ht="12.75">
      <c r="A535" s="579"/>
      <c r="B535" s="580"/>
      <c r="C535" s="580"/>
      <c r="D535" s="581" t="s">
        <v>352</v>
      </c>
      <c r="E535" s="583">
        <f aca="true" t="shared" si="121" ref="E535:K535">E527+E514+E421</f>
        <v>8003328.97</v>
      </c>
      <c r="F535" s="582">
        <f t="shared" si="121"/>
        <v>7704404.2</v>
      </c>
      <c r="G535" s="584">
        <f t="shared" si="121"/>
        <v>8998428.75</v>
      </c>
      <c r="H535" s="584">
        <f t="shared" si="121"/>
        <v>10300661</v>
      </c>
      <c r="I535" s="584">
        <f t="shared" si="121"/>
        <v>8861489.7</v>
      </c>
      <c r="J535" s="584">
        <f t="shared" si="121"/>
        <v>8323414.7</v>
      </c>
      <c r="K535" s="585">
        <f t="shared" si="121"/>
        <v>8397914.7</v>
      </c>
      <c r="M535"/>
      <c r="N535"/>
      <c r="O535"/>
      <c r="P535"/>
      <c r="Q535"/>
      <c r="R535"/>
      <c r="S535"/>
      <c r="T535"/>
      <c r="U535"/>
      <c r="V535"/>
      <c r="W535"/>
    </row>
    <row r="536" spans="1:23" s="1" customFormat="1" ht="12.75">
      <c r="A536" s="5"/>
      <c r="B536" s="5"/>
      <c r="C536" s="5"/>
      <c r="D536" s="8"/>
      <c r="E536" s="639"/>
      <c r="F536" s="639"/>
      <c r="G536" s="23"/>
      <c r="H536" s="23"/>
      <c r="I536" s="23"/>
      <c r="J536" s="23"/>
      <c r="K536" s="23"/>
      <c r="L536" s="11"/>
      <c r="M536" s="14"/>
      <c r="N536" s="11"/>
      <c r="O536" s="11"/>
      <c r="P536" s="2"/>
      <c r="Q536" s="2"/>
      <c r="R536" s="2"/>
      <c r="S536" s="2"/>
      <c r="T536" s="2"/>
      <c r="U536" s="2"/>
      <c r="V536" s="2"/>
      <c r="W536" s="2"/>
    </row>
    <row r="537" spans="1:23" s="1" customFormat="1" ht="12.75">
      <c r="A537" s="5"/>
      <c r="B537" s="5"/>
      <c r="C537" s="5"/>
      <c r="D537" s="8"/>
      <c r="E537" s="639"/>
      <c r="F537" s="639"/>
      <c r="G537" s="23"/>
      <c r="H537" s="23"/>
      <c r="I537" s="23"/>
      <c r="J537" s="23"/>
      <c r="K537" s="23"/>
      <c r="L537" s="11"/>
      <c r="M537" s="14"/>
      <c r="N537" s="11"/>
      <c r="O537" s="11"/>
      <c r="P537" s="2"/>
      <c r="Q537" s="2"/>
      <c r="R537" s="2"/>
      <c r="S537" s="2"/>
      <c r="T537" s="2"/>
      <c r="U537" s="2"/>
      <c r="V537" s="2"/>
      <c r="W537" s="2"/>
    </row>
  </sheetData>
  <sheetProtection selectLockedCells="1" selectUnlockedCells="1"/>
  <mergeCells count="1">
    <mergeCell ref="A1:K1"/>
  </mergeCells>
  <printOptions horizontalCentered="1"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portrait" paperSize="9" scale="83" r:id="rId1"/>
  <rowBreaks count="7" manualBreakCount="7">
    <brk id="72" max="10" man="1"/>
    <brk id="142" max="10" man="1"/>
    <brk id="211" max="10" man="1"/>
    <brk id="282" max="10" man="1"/>
    <brk id="351" max="10" man="1"/>
    <brk id="423" max="10" man="1"/>
    <brk id="4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Kardhordó Martina, Ing.</cp:lastModifiedBy>
  <cp:lastPrinted>2022-11-28T13:44:32Z</cp:lastPrinted>
  <dcterms:created xsi:type="dcterms:W3CDTF">2013-10-25T06:34:10Z</dcterms:created>
  <dcterms:modified xsi:type="dcterms:W3CDTF">2022-11-28T14:14:39Z</dcterms:modified>
  <cp:category/>
  <cp:version/>
  <cp:contentType/>
  <cp:contentStatus/>
</cp:coreProperties>
</file>